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Z:\DatenSWV (Team Folder)\3_Verbandsgeschäfte\SWV\FB Wasserkraft\Projekte\2023_Überarbeitung Empfehlung Schwall\07_Bericht final mit Beilagen für Website\"/>
    </mc:Choice>
  </mc:AlternateContent>
  <xr:revisionPtr revIDLastSave="0" documentId="8_{F4905857-68A5-4BC6-9587-EEF0E1E7B853}" xr6:coauthVersionLast="47" xr6:coauthVersionMax="47" xr10:uidLastSave="{00000000-0000-0000-0000-000000000000}"/>
  <bookViews>
    <workbookView xWindow="-110" yWindow="-110" windowWidth="19420" windowHeight="10420"/>
  </bookViews>
  <sheets>
    <sheet name="Foglio1" sheetId="1" r:id="rId1"/>
    <sheet name="Foglio2" sheetId="2" r:id="rId2"/>
    <sheet name="Foglio3" sheetId="3" r:id="rId3"/>
  </sheets>
  <definedNames>
    <definedName name="_1" localSheetId="0">Foglio1!#REF!</definedName>
    <definedName name="_xlnm.Print_Area" localSheetId="0">Foglio1!$1:$1048576</definedName>
    <definedName name="OLE_LINK17" localSheetId="0">Foglio1!$B$54</definedName>
    <definedName name="OLE_LINK34" localSheetId="0">Foglio1!$B$89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6" i="1" l="1"/>
  <c r="G71" i="1"/>
  <c r="G141" i="1"/>
  <c r="F180" i="1"/>
  <c r="F181" i="1"/>
  <c r="F195" i="1" s="1"/>
  <c r="F182" i="1"/>
  <c r="F183" i="1"/>
  <c r="F184" i="1"/>
  <c r="F185" i="1"/>
  <c r="F163" i="1"/>
  <c r="F171" i="1"/>
  <c r="F187" i="1"/>
  <c r="F188" i="1"/>
  <c r="F189" i="1"/>
  <c r="F190" i="1"/>
  <c r="F191" i="1"/>
  <c r="F192" i="1"/>
  <c r="F193" i="1"/>
  <c r="D248" i="1"/>
  <c r="E248" i="1"/>
  <c r="F248" i="1"/>
  <c r="G248" i="1"/>
  <c r="H248" i="1"/>
  <c r="I248" i="1"/>
  <c r="J248" i="1"/>
  <c r="K248" i="1"/>
  <c r="L248" i="1"/>
  <c r="M248" i="1"/>
  <c r="N248" i="1"/>
  <c r="C248" i="1"/>
  <c r="D231" i="1"/>
  <c r="E231" i="1"/>
  <c r="F231" i="1"/>
  <c r="G231" i="1"/>
  <c r="H231" i="1"/>
  <c r="I231" i="1"/>
  <c r="J231" i="1"/>
  <c r="K231" i="1"/>
  <c r="L231" i="1"/>
  <c r="M231" i="1"/>
  <c r="N231" i="1"/>
  <c r="C231" i="1"/>
  <c r="D128" i="1"/>
  <c r="E128" i="1"/>
  <c r="F128" i="1"/>
  <c r="G128" i="1"/>
  <c r="H128" i="1"/>
  <c r="I128" i="1"/>
  <c r="J128" i="1"/>
  <c r="K128" i="1"/>
  <c r="L128" i="1"/>
  <c r="M128" i="1"/>
  <c r="N128" i="1"/>
  <c r="C128" i="1"/>
  <c r="D93" i="1"/>
  <c r="E93" i="1"/>
  <c r="F93" i="1"/>
  <c r="G93" i="1"/>
  <c r="H93" i="1"/>
  <c r="I93" i="1"/>
  <c r="J93" i="1"/>
  <c r="K93" i="1"/>
  <c r="L93" i="1"/>
  <c r="M93" i="1"/>
  <c r="N93" i="1"/>
  <c r="C93" i="1"/>
  <c r="D58" i="1"/>
  <c r="E58" i="1"/>
  <c r="F58" i="1"/>
  <c r="G58" i="1"/>
  <c r="H58" i="1"/>
  <c r="I58" i="1"/>
  <c r="J58" i="1"/>
  <c r="K58" i="1"/>
  <c r="L58" i="1"/>
  <c r="M58" i="1"/>
  <c r="N58" i="1"/>
  <c r="C58" i="1"/>
  <c r="H141" i="1"/>
  <c r="D13" i="1"/>
  <c r="H36" i="1"/>
  <c r="H71" i="1"/>
  <c r="D83" i="1"/>
  <c r="G106" i="1" s="1"/>
  <c r="E247" i="1"/>
  <c r="G247" i="1"/>
  <c r="H247" i="1"/>
  <c r="J247" i="1"/>
  <c r="K230" i="1"/>
  <c r="K247" i="1" s="1"/>
  <c r="D247" i="1"/>
  <c r="B247" i="1"/>
  <c r="D180" i="1"/>
  <c r="D195" i="1" s="1"/>
  <c r="D181" i="1"/>
  <c r="D182" i="1"/>
  <c r="D183" i="1"/>
  <c r="D184" i="1"/>
  <c r="D185" i="1"/>
  <c r="D163" i="1"/>
  <c r="D171" i="1" s="1"/>
  <c r="D187" i="1" s="1"/>
  <c r="D188" i="1"/>
  <c r="D189" i="1"/>
  <c r="D190" i="1"/>
  <c r="D191" i="1"/>
  <c r="D192" i="1"/>
  <c r="D193" i="1"/>
  <c r="D15" i="1"/>
  <c r="I34" i="1"/>
  <c r="I69" i="1"/>
  <c r="D85" i="1"/>
  <c r="I104" i="1"/>
  <c r="I249" i="1" s="1"/>
  <c r="I139" i="1"/>
  <c r="C139" i="1"/>
  <c r="C34" i="1"/>
  <c r="C232" i="1" s="1"/>
  <c r="C69" i="1"/>
  <c r="C104" i="1"/>
  <c r="E163" i="1"/>
  <c r="E171" i="1" s="1"/>
  <c r="E187" i="1" s="1"/>
  <c r="E180" i="1"/>
  <c r="E181" i="1"/>
  <c r="E182" i="1"/>
  <c r="E183" i="1"/>
  <c r="E184" i="1"/>
  <c r="E185" i="1"/>
  <c r="E188" i="1"/>
  <c r="E189" i="1"/>
  <c r="E190" i="1"/>
  <c r="E191" i="1"/>
  <c r="E192" i="1"/>
  <c r="E193" i="1"/>
  <c r="G163" i="1"/>
  <c r="G171" i="1" s="1"/>
  <c r="G187" i="1" s="1"/>
  <c r="G180" i="1"/>
  <c r="G181" i="1"/>
  <c r="G182" i="1"/>
  <c r="G183" i="1"/>
  <c r="G184" i="1"/>
  <c r="G185" i="1"/>
  <c r="G188" i="1"/>
  <c r="G189" i="1"/>
  <c r="G190" i="1"/>
  <c r="G191" i="1"/>
  <c r="G192" i="1"/>
  <c r="G193" i="1"/>
  <c r="H163" i="1"/>
  <c r="H171" i="1"/>
  <c r="H187" i="1" s="1"/>
  <c r="H180" i="1"/>
  <c r="H181" i="1"/>
  <c r="H182" i="1"/>
  <c r="H183" i="1"/>
  <c r="H184" i="1"/>
  <c r="H185" i="1"/>
  <c r="H188" i="1"/>
  <c r="H189" i="1"/>
  <c r="H190" i="1"/>
  <c r="H191" i="1"/>
  <c r="H192" i="1"/>
  <c r="H193" i="1"/>
  <c r="I163" i="1"/>
  <c r="I171" i="1" s="1"/>
  <c r="I187" i="1" s="1"/>
  <c r="I180" i="1"/>
  <c r="I181" i="1"/>
  <c r="I195" i="1" s="1"/>
  <c r="I182" i="1"/>
  <c r="I183" i="1"/>
  <c r="I184" i="1"/>
  <c r="I185" i="1"/>
  <c r="I188" i="1"/>
  <c r="I189" i="1"/>
  <c r="I190" i="1"/>
  <c r="I191" i="1"/>
  <c r="I192" i="1"/>
  <c r="I193" i="1"/>
  <c r="J163" i="1"/>
  <c r="J171" i="1" s="1"/>
  <c r="J187" i="1" s="1"/>
  <c r="J180" i="1"/>
  <c r="J181" i="1"/>
  <c r="J182" i="1"/>
  <c r="J183" i="1"/>
  <c r="J184" i="1"/>
  <c r="J185" i="1"/>
  <c r="J188" i="1"/>
  <c r="J189" i="1"/>
  <c r="J190" i="1"/>
  <c r="J191" i="1"/>
  <c r="J192" i="1"/>
  <c r="J193" i="1"/>
  <c r="K163" i="1"/>
  <c r="K179" i="1" s="1"/>
  <c r="K171" i="1"/>
  <c r="K187" i="1" s="1"/>
  <c r="K180" i="1"/>
  <c r="K181" i="1"/>
  <c r="K182" i="1"/>
  <c r="K183" i="1"/>
  <c r="K184" i="1"/>
  <c r="K195" i="1" s="1"/>
  <c r="K185" i="1"/>
  <c r="K188" i="1"/>
  <c r="K189" i="1"/>
  <c r="K190" i="1"/>
  <c r="K191" i="1"/>
  <c r="K192" i="1"/>
  <c r="K193" i="1"/>
  <c r="F179" i="1"/>
  <c r="H179" i="1"/>
  <c r="I179" i="1"/>
  <c r="B187" i="1"/>
  <c r="B188" i="1"/>
  <c r="B189" i="1"/>
  <c r="B190" i="1"/>
  <c r="B191" i="1"/>
  <c r="B192" i="1"/>
  <c r="B193" i="1"/>
  <c r="B180" i="1"/>
  <c r="B181" i="1"/>
  <c r="B182" i="1"/>
  <c r="B183" i="1"/>
  <c r="B184" i="1"/>
  <c r="B185" i="1"/>
  <c r="B179" i="1"/>
  <c r="B41" i="1"/>
  <c r="B40" i="1"/>
  <c r="D36" i="1"/>
  <c r="D71" i="1"/>
  <c r="D106" i="1"/>
  <c r="D141" i="1"/>
  <c r="D251" i="1" s="1"/>
  <c r="D234" i="1"/>
  <c r="D35" i="1"/>
  <c r="D70" i="1"/>
  <c r="D105" i="1"/>
  <c r="D140" i="1"/>
  <c r="D233" i="1"/>
  <c r="B231" i="1"/>
  <c r="B248" i="1"/>
  <c r="B233" i="1"/>
  <c r="B250" i="1" s="1"/>
  <c r="B234" i="1"/>
  <c r="B251" i="1"/>
  <c r="B235" i="1"/>
  <c r="B252" i="1" s="1"/>
  <c r="B236" i="1"/>
  <c r="B253" i="1"/>
  <c r="B237" i="1"/>
  <c r="B254" i="1"/>
  <c r="B238" i="1"/>
  <c r="B255" i="1"/>
  <c r="B239" i="1"/>
  <c r="B256" i="1" s="1"/>
  <c r="B232" i="1"/>
  <c r="B210" i="1"/>
  <c r="B220" i="1" s="1"/>
  <c r="B211" i="1"/>
  <c r="B221" i="1" s="1"/>
  <c r="B212" i="1"/>
  <c r="B213" i="1"/>
  <c r="B214" i="1"/>
  <c r="B215" i="1"/>
  <c r="B225" i="1" s="1"/>
  <c r="B216" i="1"/>
  <c r="B226" i="1" s="1"/>
  <c r="B209" i="1"/>
  <c r="B130" i="1"/>
  <c r="B131" i="1"/>
  <c r="B132" i="1"/>
  <c r="B133" i="1"/>
  <c r="B134" i="1"/>
  <c r="B144" i="1" s="1"/>
  <c r="B135" i="1"/>
  <c r="B145" i="1" s="1"/>
  <c r="B136" i="1"/>
  <c r="B129" i="1"/>
  <c r="B60" i="1"/>
  <c r="B70" i="1"/>
  <c r="B61" i="1"/>
  <c r="B71" i="1" s="1"/>
  <c r="B62" i="1"/>
  <c r="B72" i="1" s="1"/>
  <c r="B63" i="1"/>
  <c r="B73" i="1" s="1"/>
  <c r="B64" i="1"/>
  <c r="B74" i="1"/>
  <c r="B65" i="1"/>
  <c r="B75" i="1" s="1"/>
  <c r="B66" i="1"/>
  <c r="B76" i="1"/>
  <c r="B59" i="1"/>
  <c r="B69" i="1" s="1"/>
  <c r="B95" i="1"/>
  <c r="B96" i="1"/>
  <c r="B97" i="1"/>
  <c r="B98" i="1"/>
  <c r="B99" i="1"/>
  <c r="B109" i="1" s="1"/>
  <c r="B100" i="1"/>
  <c r="B110" i="1" s="1"/>
  <c r="B101" i="1"/>
  <c r="B94" i="1"/>
  <c r="B35" i="1"/>
  <c r="B36" i="1"/>
  <c r="B37" i="1"/>
  <c r="B38" i="1"/>
  <c r="B39" i="1"/>
  <c r="B34" i="1"/>
  <c r="I142" i="1"/>
  <c r="D12" i="1"/>
  <c r="D11" i="1"/>
  <c r="I37" i="1"/>
  <c r="I235" i="1" s="1"/>
  <c r="I72" i="1"/>
  <c r="D84" i="1"/>
  <c r="I107" i="1"/>
  <c r="J71" i="1"/>
  <c r="J36" i="1"/>
  <c r="J106" i="1"/>
  <c r="J141" i="1"/>
  <c r="D139" i="1"/>
  <c r="E139" i="1"/>
  <c r="F139" i="1"/>
  <c r="G139" i="1"/>
  <c r="H139" i="1"/>
  <c r="J139" i="1"/>
  <c r="K139" i="1"/>
  <c r="L139" i="1"/>
  <c r="M139" i="1"/>
  <c r="N139" i="1"/>
  <c r="E140" i="1"/>
  <c r="F140" i="1"/>
  <c r="F233" i="1" s="1"/>
  <c r="G140" i="1"/>
  <c r="H140" i="1"/>
  <c r="I140" i="1"/>
  <c r="J140" i="1"/>
  <c r="K140" i="1"/>
  <c r="L140" i="1"/>
  <c r="M140" i="1"/>
  <c r="N140" i="1"/>
  <c r="E141" i="1"/>
  <c r="F141" i="1"/>
  <c r="I141" i="1"/>
  <c r="K141" i="1"/>
  <c r="L141" i="1"/>
  <c r="M141" i="1"/>
  <c r="N141" i="1"/>
  <c r="D142" i="1"/>
  <c r="E142" i="1"/>
  <c r="F142" i="1"/>
  <c r="G142" i="1"/>
  <c r="H142" i="1"/>
  <c r="J142" i="1"/>
  <c r="K142" i="1"/>
  <c r="L142" i="1"/>
  <c r="L235" i="1" s="1"/>
  <c r="M142" i="1"/>
  <c r="N142" i="1"/>
  <c r="D143" i="1"/>
  <c r="E143" i="1"/>
  <c r="F143" i="1"/>
  <c r="G143" i="1"/>
  <c r="H143" i="1"/>
  <c r="I143" i="1"/>
  <c r="J143" i="1"/>
  <c r="K143" i="1"/>
  <c r="L143" i="1"/>
  <c r="M143" i="1"/>
  <c r="M236" i="1" s="1"/>
  <c r="N143" i="1"/>
  <c r="D144" i="1"/>
  <c r="E144" i="1"/>
  <c r="F144" i="1"/>
  <c r="G144" i="1"/>
  <c r="H144" i="1"/>
  <c r="I144" i="1"/>
  <c r="J144" i="1"/>
  <c r="K144" i="1"/>
  <c r="L144" i="1"/>
  <c r="M144" i="1"/>
  <c r="N144" i="1"/>
  <c r="N237" i="1" s="1"/>
  <c r="D145" i="1"/>
  <c r="E145" i="1"/>
  <c r="F145" i="1"/>
  <c r="G145" i="1"/>
  <c r="H145" i="1"/>
  <c r="I145" i="1"/>
  <c r="J145" i="1"/>
  <c r="K145" i="1"/>
  <c r="L145" i="1"/>
  <c r="M145" i="1"/>
  <c r="N145" i="1"/>
  <c r="D146" i="1"/>
  <c r="D239" i="1" s="1"/>
  <c r="E146" i="1"/>
  <c r="F146" i="1"/>
  <c r="G146" i="1"/>
  <c r="H146" i="1"/>
  <c r="I146" i="1"/>
  <c r="J146" i="1"/>
  <c r="K146" i="1"/>
  <c r="L146" i="1"/>
  <c r="M146" i="1"/>
  <c r="N146" i="1"/>
  <c r="C140" i="1"/>
  <c r="C141" i="1"/>
  <c r="C142" i="1"/>
  <c r="C235" i="1" s="1"/>
  <c r="C143" i="1"/>
  <c r="C144" i="1"/>
  <c r="C145" i="1"/>
  <c r="C146" i="1"/>
  <c r="D34" i="1"/>
  <c r="D69" i="1"/>
  <c r="D104" i="1"/>
  <c r="D232" i="1" s="1"/>
  <c r="E34" i="1"/>
  <c r="E69" i="1"/>
  <c r="E104" i="1"/>
  <c r="D14" i="1"/>
  <c r="L36" i="1" s="1"/>
  <c r="F34" i="1"/>
  <c r="F249" i="1" s="1"/>
  <c r="F69" i="1"/>
  <c r="F104" i="1"/>
  <c r="G34" i="1"/>
  <c r="G69" i="1"/>
  <c r="G232" i="1" s="1"/>
  <c r="G104" i="1"/>
  <c r="H34" i="1"/>
  <c r="H69" i="1"/>
  <c r="H104" i="1"/>
  <c r="J34" i="1"/>
  <c r="J232" i="1" s="1"/>
  <c r="J69" i="1"/>
  <c r="J104" i="1"/>
  <c r="K34" i="1"/>
  <c r="K69" i="1"/>
  <c r="K104" i="1"/>
  <c r="L34" i="1"/>
  <c r="L69" i="1"/>
  <c r="L104" i="1"/>
  <c r="L232" i="1" s="1"/>
  <c r="M34" i="1"/>
  <c r="M249" i="1" s="1"/>
  <c r="M69" i="1"/>
  <c r="M104" i="1"/>
  <c r="N34" i="1"/>
  <c r="N69" i="1"/>
  <c r="N249" i="1" s="1"/>
  <c r="N104" i="1"/>
  <c r="E35" i="1"/>
  <c r="E70" i="1"/>
  <c r="E105" i="1"/>
  <c r="F35" i="1"/>
  <c r="F70" i="1"/>
  <c r="F105" i="1"/>
  <c r="G35" i="1"/>
  <c r="G70" i="1"/>
  <c r="G105" i="1"/>
  <c r="H35" i="1"/>
  <c r="H70" i="1"/>
  <c r="H105" i="1"/>
  <c r="I35" i="1"/>
  <c r="I70" i="1"/>
  <c r="I105" i="1"/>
  <c r="J35" i="1"/>
  <c r="J70" i="1"/>
  <c r="J233" i="1" s="1"/>
  <c r="J105" i="1"/>
  <c r="K35" i="1"/>
  <c r="K70" i="1"/>
  <c r="K105" i="1"/>
  <c r="L35" i="1"/>
  <c r="L70" i="1"/>
  <c r="L105" i="1"/>
  <c r="M35" i="1"/>
  <c r="M70" i="1"/>
  <c r="M105" i="1"/>
  <c r="N35" i="1"/>
  <c r="N70" i="1"/>
  <c r="N233" i="1" s="1"/>
  <c r="N105" i="1"/>
  <c r="E36" i="1"/>
  <c r="E71" i="1"/>
  <c r="E106" i="1"/>
  <c r="F36" i="1"/>
  <c r="F251" i="1" s="1"/>
  <c r="F71" i="1"/>
  <c r="F106" i="1"/>
  <c r="I36" i="1"/>
  <c r="I234" i="1" s="1"/>
  <c r="I71" i="1"/>
  <c r="I106" i="1"/>
  <c r="K36" i="1"/>
  <c r="K71" i="1"/>
  <c r="K106" i="1"/>
  <c r="K234" i="1" s="1"/>
  <c r="L71" i="1"/>
  <c r="L106" i="1"/>
  <c r="M36" i="1"/>
  <c r="M251" i="1" s="1"/>
  <c r="M71" i="1"/>
  <c r="M106" i="1"/>
  <c r="N36" i="1"/>
  <c r="N71" i="1"/>
  <c r="N106" i="1"/>
  <c r="N234" i="1" s="1"/>
  <c r="D37" i="1"/>
  <c r="D72" i="1"/>
  <c r="D107" i="1"/>
  <c r="E37" i="1"/>
  <c r="E72" i="1"/>
  <c r="E107" i="1"/>
  <c r="F37" i="1"/>
  <c r="F72" i="1"/>
  <c r="F107" i="1"/>
  <c r="F235" i="1" s="1"/>
  <c r="G37" i="1"/>
  <c r="G72" i="1"/>
  <c r="G107" i="1"/>
  <c r="H37" i="1"/>
  <c r="H235" i="1" s="1"/>
  <c r="H72" i="1"/>
  <c r="H107" i="1"/>
  <c r="J37" i="1"/>
  <c r="J72" i="1"/>
  <c r="J107" i="1"/>
  <c r="J235" i="1" s="1"/>
  <c r="K37" i="1"/>
  <c r="K72" i="1"/>
  <c r="K107" i="1"/>
  <c r="L37" i="1"/>
  <c r="L72" i="1"/>
  <c r="L107" i="1"/>
  <c r="M37" i="1"/>
  <c r="M72" i="1"/>
  <c r="M107" i="1"/>
  <c r="N37" i="1"/>
  <c r="N72" i="1"/>
  <c r="N107" i="1"/>
  <c r="N235" i="1" s="1"/>
  <c r="D38" i="1"/>
  <c r="D73" i="1"/>
  <c r="D108" i="1"/>
  <c r="E38" i="1"/>
  <c r="E73" i="1"/>
  <c r="E236" i="1" s="1"/>
  <c r="E108" i="1"/>
  <c r="F38" i="1"/>
  <c r="F73" i="1"/>
  <c r="F108" i="1"/>
  <c r="G38" i="1"/>
  <c r="G73" i="1"/>
  <c r="G108" i="1"/>
  <c r="H38" i="1"/>
  <c r="H73" i="1"/>
  <c r="H108" i="1"/>
  <c r="I38" i="1"/>
  <c r="I73" i="1"/>
  <c r="I108" i="1"/>
  <c r="I236" i="1" s="1"/>
  <c r="J38" i="1"/>
  <c r="J73" i="1"/>
  <c r="J108" i="1"/>
  <c r="K38" i="1"/>
  <c r="K73" i="1"/>
  <c r="K108" i="1"/>
  <c r="K236" i="1" s="1"/>
  <c r="L38" i="1"/>
  <c r="L73" i="1"/>
  <c r="L108" i="1"/>
  <c r="M38" i="1"/>
  <c r="M73" i="1"/>
  <c r="M108" i="1"/>
  <c r="N38" i="1"/>
  <c r="N73" i="1"/>
  <c r="N108" i="1"/>
  <c r="D39" i="1"/>
  <c r="D74" i="1"/>
  <c r="D109" i="1"/>
  <c r="D237" i="1" s="1"/>
  <c r="E39" i="1"/>
  <c r="E74" i="1"/>
  <c r="E109" i="1"/>
  <c r="F39" i="1"/>
  <c r="F74" i="1"/>
  <c r="F237" i="1" s="1"/>
  <c r="F109" i="1"/>
  <c r="G39" i="1"/>
  <c r="G74" i="1"/>
  <c r="G109" i="1"/>
  <c r="G237" i="1" s="1"/>
  <c r="H39" i="1"/>
  <c r="H74" i="1"/>
  <c r="H109" i="1"/>
  <c r="I39" i="1"/>
  <c r="I74" i="1"/>
  <c r="I109" i="1"/>
  <c r="J39" i="1"/>
  <c r="J74" i="1"/>
  <c r="J109" i="1"/>
  <c r="J237" i="1" s="1"/>
  <c r="K39" i="1"/>
  <c r="K74" i="1"/>
  <c r="K109" i="1"/>
  <c r="L39" i="1"/>
  <c r="L74" i="1"/>
  <c r="L109" i="1"/>
  <c r="L237" i="1" s="1"/>
  <c r="M39" i="1"/>
  <c r="M74" i="1"/>
  <c r="M109" i="1"/>
  <c r="N39" i="1"/>
  <c r="N74" i="1"/>
  <c r="N109" i="1"/>
  <c r="D40" i="1"/>
  <c r="D75" i="1"/>
  <c r="D110" i="1"/>
  <c r="E40" i="1"/>
  <c r="E75" i="1"/>
  <c r="E110" i="1"/>
  <c r="E238" i="1" s="1"/>
  <c r="F40" i="1"/>
  <c r="F75" i="1"/>
  <c r="F110" i="1"/>
  <c r="G40" i="1"/>
  <c r="G75" i="1"/>
  <c r="G238" i="1" s="1"/>
  <c r="G110" i="1"/>
  <c r="H40" i="1"/>
  <c r="H75" i="1"/>
  <c r="H110" i="1"/>
  <c r="H238" i="1" s="1"/>
  <c r="I40" i="1"/>
  <c r="I75" i="1"/>
  <c r="I110" i="1"/>
  <c r="J40" i="1"/>
  <c r="J75" i="1"/>
  <c r="J110" i="1"/>
  <c r="K40" i="1"/>
  <c r="K75" i="1"/>
  <c r="K110" i="1"/>
  <c r="K238" i="1" s="1"/>
  <c r="L40" i="1"/>
  <c r="L75" i="1"/>
  <c r="L238" i="1" s="1"/>
  <c r="L110" i="1"/>
  <c r="M40" i="1"/>
  <c r="M75" i="1"/>
  <c r="M110" i="1"/>
  <c r="M238" i="1" s="1"/>
  <c r="N40" i="1"/>
  <c r="N75" i="1"/>
  <c r="N110" i="1"/>
  <c r="D41" i="1"/>
  <c r="D256" i="1" s="1"/>
  <c r="D76" i="1"/>
  <c r="D111" i="1"/>
  <c r="E41" i="1"/>
  <c r="E76" i="1"/>
  <c r="E111" i="1"/>
  <c r="F41" i="1"/>
  <c r="F76" i="1"/>
  <c r="F111" i="1"/>
  <c r="F239" i="1" s="1"/>
  <c r="G41" i="1"/>
  <c r="G76" i="1"/>
  <c r="G111" i="1"/>
  <c r="H41" i="1"/>
  <c r="H256" i="1" s="1"/>
  <c r="H76" i="1"/>
  <c r="H111" i="1"/>
  <c r="I41" i="1"/>
  <c r="I76" i="1"/>
  <c r="I111" i="1"/>
  <c r="I239" i="1" s="1"/>
  <c r="J41" i="1"/>
  <c r="J256" i="1" s="1"/>
  <c r="J76" i="1"/>
  <c r="J111" i="1"/>
  <c r="K41" i="1"/>
  <c r="K76" i="1"/>
  <c r="K111" i="1"/>
  <c r="L41" i="1"/>
  <c r="L76" i="1"/>
  <c r="L239" i="1" s="1"/>
  <c r="L111" i="1"/>
  <c r="M41" i="1"/>
  <c r="M239" i="1" s="1"/>
  <c r="M76" i="1"/>
  <c r="M111" i="1"/>
  <c r="N41" i="1"/>
  <c r="N256" i="1" s="1"/>
  <c r="N76" i="1"/>
  <c r="N111" i="1"/>
  <c r="N239" i="1" s="1"/>
  <c r="C41" i="1"/>
  <c r="C76" i="1"/>
  <c r="C111" i="1"/>
  <c r="C239" i="1" s="1"/>
  <c r="C40" i="1"/>
  <c r="C75" i="1"/>
  <c r="C110" i="1"/>
  <c r="C39" i="1"/>
  <c r="C74" i="1"/>
  <c r="C109" i="1"/>
  <c r="C38" i="1"/>
  <c r="C73" i="1"/>
  <c r="C236" i="1" s="1"/>
  <c r="C108" i="1"/>
  <c r="C37" i="1"/>
  <c r="C72" i="1"/>
  <c r="C107" i="1"/>
  <c r="C36" i="1"/>
  <c r="C251" i="1" s="1"/>
  <c r="C71" i="1"/>
  <c r="C106" i="1"/>
  <c r="C35" i="1"/>
  <c r="C70" i="1"/>
  <c r="C105" i="1"/>
  <c r="B249" i="1"/>
  <c r="E232" i="1"/>
  <c r="H232" i="1"/>
  <c r="I232" i="1"/>
  <c r="M232" i="1"/>
  <c r="N232" i="1"/>
  <c r="I233" i="1"/>
  <c r="K233" i="1"/>
  <c r="E234" i="1"/>
  <c r="F234" i="1"/>
  <c r="D235" i="1"/>
  <c r="E235" i="1"/>
  <c r="K235" i="1"/>
  <c r="F236" i="1"/>
  <c r="G236" i="1"/>
  <c r="J236" i="1"/>
  <c r="L236" i="1"/>
  <c r="H237" i="1"/>
  <c r="K237" i="1"/>
  <c r="M237" i="1"/>
  <c r="I238" i="1"/>
  <c r="N238" i="1"/>
  <c r="J239" i="1"/>
  <c r="C233" i="1"/>
  <c r="B218" i="1"/>
  <c r="B219" i="1"/>
  <c r="B222" i="1"/>
  <c r="B223" i="1"/>
  <c r="B224" i="1"/>
  <c r="B138" i="1"/>
  <c r="B103" i="1"/>
  <c r="B33" i="1"/>
  <c r="B68" i="1"/>
  <c r="B140" i="1"/>
  <c r="B141" i="1"/>
  <c r="B142" i="1"/>
  <c r="B143" i="1"/>
  <c r="B146" i="1"/>
  <c r="B139" i="1"/>
  <c r="B105" i="1"/>
  <c r="B106" i="1"/>
  <c r="B107" i="1"/>
  <c r="B108" i="1"/>
  <c r="B111" i="1"/>
  <c r="B104" i="1"/>
  <c r="D81" i="1"/>
  <c r="D82" i="1"/>
  <c r="J238" i="1" l="1"/>
  <c r="H251" i="1"/>
  <c r="N254" i="1"/>
  <c r="C252" i="1"/>
  <c r="K256" i="1"/>
  <c r="G256" i="1"/>
  <c r="I237" i="1"/>
  <c r="J251" i="1"/>
  <c r="G195" i="1"/>
  <c r="M250" i="1"/>
  <c r="O239" i="1"/>
  <c r="F254" i="1"/>
  <c r="L251" i="1"/>
  <c r="L234" i="1"/>
  <c r="I254" i="1"/>
  <c r="E254" i="1"/>
  <c r="E195" i="1"/>
  <c r="G250" i="1" s="1"/>
  <c r="J254" i="1"/>
  <c r="G252" i="1"/>
  <c r="D196" i="1"/>
  <c r="E249" i="1"/>
  <c r="H249" i="1"/>
  <c r="L249" i="1"/>
  <c r="D249" i="1"/>
  <c r="E251" i="1"/>
  <c r="O251" i="1" s="1"/>
  <c r="K251" i="1"/>
  <c r="F196" i="1"/>
  <c r="N251" i="1"/>
  <c r="C249" i="1"/>
  <c r="G254" i="1"/>
  <c r="D254" i="1"/>
  <c r="M254" i="1"/>
  <c r="I196" i="1"/>
  <c r="E239" i="1"/>
  <c r="C254" i="1"/>
  <c r="E256" i="1"/>
  <c r="D238" i="1"/>
  <c r="M252" i="1"/>
  <c r="L254" i="1"/>
  <c r="K254" i="1"/>
  <c r="H195" i="1"/>
  <c r="I256" i="1"/>
  <c r="C256" i="1"/>
  <c r="F256" i="1"/>
  <c r="L256" i="1"/>
  <c r="K196" i="1"/>
  <c r="H254" i="1"/>
  <c r="E252" i="1"/>
  <c r="C234" i="1"/>
  <c r="H239" i="1"/>
  <c r="K249" i="1"/>
  <c r="J195" i="1"/>
  <c r="G251" i="1"/>
  <c r="C238" i="1"/>
  <c r="C237" i="1"/>
  <c r="G239" i="1"/>
  <c r="F238" i="1"/>
  <c r="E237" i="1"/>
  <c r="D236" i="1"/>
  <c r="M234" i="1"/>
  <c r="H233" i="1"/>
  <c r="F232" i="1"/>
  <c r="O232" i="1" s="1"/>
  <c r="M256" i="1"/>
  <c r="I252" i="1"/>
  <c r="J249" i="1"/>
  <c r="E179" i="1"/>
  <c r="G179" i="1"/>
  <c r="G233" i="1"/>
  <c r="I251" i="1"/>
  <c r="D179" i="1"/>
  <c r="G234" i="1"/>
  <c r="N236" i="1"/>
  <c r="M235" i="1"/>
  <c r="E233" i="1"/>
  <c r="O233" i="1" s="1"/>
  <c r="N250" i="1"/>
  <c r="J234" i="1"/>
  <c r="G235" i="1"/>
  <c r="O235" i="1" s="1"/>
  <c r="M233" i="1"/>
  <c r="K232" i="1"/>
  <c r="J179" i="1"/>
  <c r="H106" i="1"/>
  <c r="H234" i="1" s="1"/>
  <c r="K239" i="1"/>
  <c r="H236" i="1"/>
  <c r="O236" i="1" s="1"/>
  <c r="L233" i="1"/>
  <c r="G249" i="1"/>
  <c r="J196" i="1" l="1"/>
  <c r="H255" i="1"/>
  <c r="N255" i="1"/>
  <c r="K255" i="1"/>
  <c r="E255" i="1"/>
  <c r="F253" i="1"/>
  <c r="I253" i="1"/>
  <c r="L253" i="1"/>
  <c r="C253" i="1"/>
  <c r="H196" i="1"/>
  <c r="E253" i="1"/>
  <c r="E250" i="1"/>
  <c r="J253" i="1"/>
  <c r="O249" i="1"/>
  <c r="M253" i="1"/>
  <c r="C255" i="1"/>
  <c r="N253" i="1"/>
  <c r="L255" i="1"/>
  <c r="K250" i="1"/>
  <c r="D252" i="1"/>
  <c r="N252" i="1"/>
  <c r="K252" i="1"/>
  <c r="F252" i="1"/>
  <c r="G196" i="1"/>
  <c r="F211" i="1"/>
  <c r="F221" i="1" s="1"/>
  <c r="I211" i="1"/>
  <c r="I221" i="1" s="1"/>
  <c r="G211" i="1"/>
  <c r="G221" i="1" s="1"/>
  <c r="J211" i="1"/>
  <c r="J221" i="1" s="1"/>
  <c r="H211" i="1"/>
  <c r="H221" i="1" s="1"/>
  <c r="K211" i="1"/>
  <c r="K221" i="1" s="1"/>
  <c r="L211" i="1"/>
  <c r="L221" i="1" s="1"/>
  <c r="M211" i="1"/>
  <c r="M221" i="1" s="1"/>
  <c r="C211" i="1"/>
  <c r="C221" i="1" s="1"/>
  <c r="N211" i="1"/>
  <c r="N221" i="1" s="1"/>
  <c r="D211" i="1"/>
  <c r="D221" i="1" s="1"/>
  <c r="E211" i="1"/>
  <c r="E221" i="1" s="1"/>
  <c r="O254" i="1"/>
  <c r="L250" i="1"/>
  <c r="H250" i="1"/>
  <c r="L209" i="1"/>
  <c r="L219" i="1" s="1"/>
  <c r="D209" i="1"/>
  <c r="D219" i="1" s="1"/>
  <c r="E209" i="1"/>
  <c r="E219" i="1" s="1"/>
  <c r="F209" i="1"/>
  <c r="F219" i="1" s="1"/>
  <c r="C209" i="1"/>
  <c r="C219" i="1" s="1"/>
  <c r="G209" i="1"/>
  <c r="G219" i="1" s="1"/>
  <c r="H209" i="1"/>
  <c r="H219" i="1" s="1"/>
  <c r="I209" i="1"/>
  <c r="I219" i="1" s="1"/>
  <c r="N209" i="1"/>
  <c r="N219" i="1" s="1"/>
  <c r="J209" i="1"/>
  <c r="J219" i="1" s="1"/>
  <c r="M209" i="1"/>
  <c r="M219" i="1" s="1"/>
  <c r="K209" i="1"/>
  <c r="K219" i="1" s="1"/>
  <c r="D253" i="1"/>
  <c r="H253" i="1"/>
  <c r="C250" i="1"/>
  <c r="O250" i="1" s="1"/>
  <c r="E196" i="1"/>
  <c r="H252" i="1"/>
  <c r="K253" i="1"/>
  <c r="L252" i="1"/>
  <c r="N216" i="1"/>
  <c r="N226" i="1" s="1"/>
  <c r="D216" i="1"/>
  <c r="D226" i="1" s="1"/>
  <c r="C216" i="1"/>
  <c r="C226" i="1" s="1"/>
  <c r="E216" i="1"/>
  <c r="E226" i="1" s="1"/>
  <c r="F216" i="1"/>
  <c r="F226" i="1" s="1"/>
  <c r="G216" i="1"/>
  <c r="G226" i="1" s="1"/>
  <c r="L216" i="1"/>
  <c r="L226" i="1" s="1"/>
  <c r="H216" i="1"/>
  <c r="H226" i="1" s="1"/>
  <c r="I216" i="1"/>
  <c r="I226" i="1" s="1"/>
  <c r="J216" i="1"/>
  <c r="J226" i="1" s="1"/>
  <c r="K216" i="1"/>
  <c r="K226" i="1" s="1"/>
  <c r="M216" i="1"/>
  <c r="M226" i="1" s="1"/>
  <c r="G253" i="1"/>
  <c r="D250" i="1"/>
  <c r="M255" i="1"/>
  <c r="J252" i="1"/>
  <c r="F255" i="1"/>
  <c r="I250" i="1"/>
  <c r="O252" i="1"/>
  <c r="O234" i="1"/>
  <c r="O237" i="1"/>
  <c r="I255" i="1"/>
  <c r="J255" i="1"/>
  <c r="G255" i="1"/>
  <c r="I214" i="1"/>
  <c r="I224" i="1" s="1"/>
  <c r="J214" i="1"/>
  <c r="J224" i="1" s="1"/>
  <c r="L214" i="1"/>
  <c r="L224" i="1" s="1"/>
  <c r="M214" i="1"/>
  <c r="M224" i="1" s="1"/>
  <c r="N214" i="1"/>
  <c r="N224" i="1" s="1"/>
  <c r="C214" i="1"/>
  <c r="C224" i="1" s="1"/>
  <c r="D214" i="1"/>
  <c r="D224" i="1" s="1"/>
  <c r="E214" i="1"/>
  <c r="E224" i="1" s="1"/>
  <c r="F214" i="1"/>
  <c r="F224" i="1" s="1"/>
  <c r="G214" i="1"/>
  <c r="G224" i="1" s="1"/>
  <c r="H214" i="1"/>
  <c r="H224" i="1" s="1"/>
  <c r="K214" i="1"/>
  <c r="K224" i="1" s="1"/>
  <c r="D255" i="1"/>
  <c r="O238" i="1"/>
  <c r="O256" i="1"/>
  <c r="F250" i="1"/>
  <c r="J250" i="1"/>
  <c r="D212" i="1" l="1"/>
  <c r="D222" i="1" s="1"/>
  <c r="E212" i="1"/>
  <c r="E222" i="1" s="1"/>
  <c r="C212" i="1"/>
  <c r="C222" i="1" s="1"/>
  <c r="G212" i="1"/>
  <c r="G222" i="1" s="1"/>
  <c r="H212" i="1"/>
  <c r="H222" i="1" s="1"/>
  <c r="I212" i="1"/>
  <c r="I222" i="1" s="1"/>
  <c r="J212" i="1"/>
  <c r="J222" i="1" s="1"/>
  <c r="K212" i="1"/>
  <c r="K222" i="1" s="1"/>
  <c r="L212" i="1"/>
  <c r="L222" i="1" s="1"/>
  <c r="M212" i="1"/>
  <c r="M222" i="1" s="1"/>
  <c r="N212" i="1"/>
  <c r="N222" i="1" s="1"/>
  <c r="F212" i="1"/>
  <c r="F222" i="1" s="1"/>
  <c r="H213" i="1"/>
  <c r="H223" i="1" s="1"/>
  <c r="K213" i="1"/>
  <c r="K223" i="1" s="1"/>
  <c r="N213" i="1"/>
  <c r="N223" i="1" s="1"/>
  <c r="L213" i="1"/>
  <c r="L223" i="1" s="1"/>
  <c r="C213" i="1"/>
  <c r="C223" i="1" s="1"/>
  <c r="M213" i="1"/>
  <c r="M223" i="1" s="1"/>
  <c r="D213" i="1"/>
  <c r="D223" i="1" s="1"/>
  <c r="E213" i="1"/>
  <c r="E223" i="1" s="1"/>
  <c r="F213" i="1"/>
  <c r="F223" i="1" s="1"/>
  <c r="I213" i="1"/>
  <c r="I223" i="1" s="1"/>
  <c r="G213" i="1"/>
  <c r="G223" i="1" s="1"/>
  <c r="J213" i="1"/>
  <c r="J223" i="1" s="1"/>
  <c r="O253" i="1"/>
  <c r="J210" i="1"/>
  <c r="J220" i="1" s="1"/>
  <c r="N210" i="1"/>
  <c r="N220" i="1" s="1"/>
  <c r="C210" i="1"/>
  <c r="C220" i="1" s="1"/>
  <c r="D210" i="1"/>
  <c r="D220" i="1" s="1"/>
  <c r="H210" i="1"/>
  <c r="H220" i="1" s="1"/>
  <c r="E210" i="1"/>
  <c r="E220" i="1" s="1"/>
  <c r="G210" i="1"/>
  <c r="G220" i="1" s="1"/>
  <c r="F210" i="1"/>
  <c r="F220" i="1" s="1"/>
  <c r="I210" i="1"/>
  <c r="I220" i="1" s="1"/>
  <c r="K210" i="1"/>
  <c r="K220" i="1" s="1"/>
  <c r="L210" i="1"/>
  <c r="L220" i="1" s="1"/>
  <c r="M210" i="1"/>
  <c r="M220" i="1" s="1"/>
  <c r="O255" i="1"/>
  <c r="J215" i="1"/>
  <c r="J225" i="1" s="1"/>
  <c r="M215" i="1"/>
  <c r="M225" i="1" s="1"/>
  <c r="D215" i="1"/>
  <c r="D225" i="1" s="1"/>
  <c r="N215" i="1"/>
  <c r="N225" i="1" s="1"/>
  <c r="E215" i="1"/>
  <c r="E225" i="1" s="1"/>
  <c r="C215" i="1"/>
  <c r="C225" i="1" s="1"/>
  <c r="F215" i="1"/>
  <c r="F225" i="1" s="1"/>
  <c r="G215" i="1"/>
  <c r="G225" i="1" s="1"/>
  <c r="H215" i="1"/>
  <c r="H225" i="1" s="1"/>
  <c r="I215" i="1"/>
  <c r="I225" i="1" s="1"/>
  <c r="K215" i="1"/>
  <c r="K225" i="1" s="1"/>
  <c r="L215" i="1"/>
  <c r="L225" i="1" s="1"/>
</calcChain>
</file>

<file path=xl/comments1.xml><?xml version="1.0" encoding="utf-8"?>
<comments xmlns="http://schemas.openxmlformats.org/spreadsheetml/2006/main">
  <authors>
    <author>Samuele Szpiro</author>
  </authors>
  <commentList>
    <comment ref="D49" authorId="0" shapeId="0">
      <text>
        <r>
          <rPr>
            <b/>
            <sz val="8"/>
            <color indexed="81"/>
            <rFont val="Tahoma"/>
          </rPr>
          <t>Def. 0.17*(32)^.5=1.00</t>
        </r>
        <r>
          <rPr>
            <sz val="8"/>
            <color indexed="81"/>
            <rFont val="Tahoma"/>
          </rPr>
          <t xml:space="preserve">
</t>
        </r>
      </text>
    </comment>
    <comment ref="D81" authorId="0" shapeId="0">
      <text>
        <r>
          <rPr>
            <sz val="8"/>
            <color indexed="81"/>
            <rFont val="Tahoma"/>
            <family val="2"/>
          </rPr>
          <t xml:space="preserve">Schwallwahrsch. pro Tag
</t>
        </r>
      </text>
    </comment>
    <comment ref="D116" authorId="0" shapeId="0">
      <text>
        <r>
          <rPr>
            <sz val="8"/>
            <color indexed="81"/>
            <rFont val="Tahoma"/>
            <family val="2"/>
          </rPr>
          <t xml:space="preserve">Unfallwahrsch. pro Schwall
</t>
        </r>
      </text>
    </comment>
    <comment ref="L196" authorId="0" shapeId="0">
      <text>
        <r>
          <rPr>
            <sz val="8"/>
            <color indexed="81"/>
            <rFont val="Tahoma"/>
          </rPr>
          <t>Mit Massnahmen =J 
Ohne Massnahmen =N</t>
        </r>
      </text>
    </comment>
  </commentList>
</comments>
</file>

<file path=xl/sharedStrings.xml><?xml version="1.0" encoding="utf-8"?>
<sst xmlns="http://schemas.openxmlformats.org/spreadsheetml/2006/main" count="247" uniqueCount="176">
  <si>
    <t>Jan</t>
  </si>
  <si>
    <t>Feb</t>
  </si>
  <si>
    <t>Mär</t>
  </si>
  <si>
    <t>Apr</t>
  </si>
  <si>
    <t>May</t>
  </si>
  <si>
    <t>Jun</t>
  </si>
  <si>
    <t>Jul</t>
  </si>
  <si>
    <t>Aug</t>
  </si>
  <si>
    <t>Sep</t>
  </si>
  <si>
    <t>Oct</t>
  </si>
  <si>
    <t>Nov</t>
  </si>
  <si>
    <t>Dez</t>
  </si>
  <si>
    <t>praktisch unmöglich --&gt;</t>
  </si>
  <si>
    <t>häufig --&gt;</t>
  </si>
  <si>
    <t>gelegentlich --&gt;</t>
  </si>
  <si>
    <t>selten --&gt;</t>
  </si>
  <si>
    <t>unwahrscheinlich --&gt;</t>
  </si>
  <si>
    <t>A</t>
  </si>
  <si>
    <t>B</t>
  </si>
  <si>
    <t>C</t>
  </si>
  <si>
    <t>D</t>
  </si>
  <si>
    <t>E</t>
  </si>
  <si>
    <t>Ist ein schweren Unfall (Schadenausmass I = tod) ist zu erwarten ...</t>
  </si>
  <si>
    <t>p</t>
  </si>
  <si>
    <t>P</t>
  </si>
  <si>
    <t>a</t>
  </si>
  <si>
    <t>s</t>
  </si>
  <si>
    <t>S</t>
  </si>
  <si>
    <t>Unfall-Wahrscheinlichkeit "k"</t>
  </si>
  <si>
    <t>(angepasst, nach SUVA 66099</t>
  </si>
  <si>
    <t>J</t>
  </si>
  <si>
    <t>f</t>
  </si>
  <si>
    <t>F</t>
  </si>
  <si>
    <t>Unfall-Wahrscheinlichkeit NACH Massnahmen. Stufe k= p + 2s + f - m</t>
  </si>
  <si>
    <t>Gesamtwirkung m= -ln(M) abgerundet</t>
  </si>
  <si>
    <t>Gesamtwirkung M (Produkt)</t>
  </si>
  <si>
    <t>"s" wird doppelt gezählt, weil</t>
  </si>
  <si>
    <t>100J</t>
  </si>
  <si>
    <t>b</t>
  </si>
  <si>
    <t>c</t>
  </si>
  <si>
    <t>technischen Unfallursachen wenig akzeptabel sind)</t>
  </si>
  <si>
    <t>m</t>
  </si>
  <si>
    <t>M</t>
  </si>
  <si>
    <t>m1</t>
  </si>
  <si>
    <t>m2</t>
  </si>
  <si>
    <t>m3</t>
  </si>
  <si>
    <t>m4</t>
  </si>
  <si>
    <t>m5</t>
  </si>
  <si>
    <t>m6</t>
  </si>
  <si>
    <t>m7</t>
  </si>
  <si>
    <t>m8</t>
  </si>
  <si>
    <t>m9</t>
  </si>
  <si>
    <t>m10</t>
  </si>
  <si>
    <t>m11</t>
  </si>
  <si>
    <t>m12</t>
  </si>
  <si>
    <t>Massnahme J/N</t>
  </si>
  <si>
    <t>W01 a-z</t>
  </si>
  <si>
    <t>...</t>
  </si>
  <si>
    <t>Info: Samuele Szpiro, Maggia Kraftwerke AG, CH-Locarno</t>
  </si>
  <si>
    <t>V12-05-2004</t>
  </si>
  <si>
    <t>Mai</t>
  </si>
  <si>
    <t>Outil d’évaluation qualitative des risques de crue soudaine</t>
  </si>
  <si>
    <t>Trajet des eaux</t>
  </si>
  <si>
    <t>Jours de présence par mois (niveau ‘p’, probabilité  ‘P’)</t>
  </si>
  <si>
    <t>L’expérience montre qu’il faut s’attendre à trouver deux personnes ou plus dans le lit de la rivière au cours de...</t>
  </si>
  <si>
    <t>10 à 30 jours durant le mois considéré --&gt;</t>
  </si>
  <si>
    <t>4 à 9 jours durant le mois considéré --&gt;</t>
  </si>
  <si>
    <t>2 à 3 jours durant le mois considéré --&gt;</t>
  </si>
  <si>
    <t>0,5 à 1 jour durant le mois considéré --&gt;</t>
  </si>
  <si>
    <t>Durant le mois en question, il n’y a personne.(Une fois tous les dix ans)</t>
  </si>
  <si>
    <t>Rarement durant le mois considéré --&gt;</t>
  </si>
  <si>
    <t>Exemples :</t>
  </si>
  <si>
    <t>- Promeneurs :  l’expérience montre qu’on ne trouve pas de promeneurs dans le lit de la rivière durant le mois considéré --&gt; p=1</t>
  </si>
  <si>
    <t>- Pêcheurs : l’expérience montre qu’on trouve chaque jour des pêcheurs dans le lit de la rivière durant le mois considéré --&gt; p=5</t>
  </si>
  <si>
    <t>- Baigneurs : l’expérience montre que des personnes se baignent dans la rivière le week-end --&gt; p=4</t>
  </si>
  <si>
    <t>- Sportifs : l’expérience montre que l’on trouve des canyonistes sur la rivière 1 ou 2 jours par mois au cours du mois considéré --&gt; p=3</t>
  </si>
  <si>
    <t>Jours de présence ‘P’ pour les</t>
  </si>
  <si>
    <t>Fév</t>
  </si>
  <si>
    <t>Mars</t>
  </si>
  <si>
    <t>Avr</t>
  </si>
  <si>
    <t>Juin</t>
  </si>
  <si>
    <t>Juil</t>
  </si>
  <si>
    <t>Août</t>
  </si>
  <si>
    <t>Sept</t>
  </si>
  <si>
    <t>Déc</t>
  </si>
  <si>
    <t xml:space="preserve">Promeneurs </t>
  </si>
  <si>
    <t xml:space="preserve">Pêcheurs </t>
  </si>
  <si>
    <t xml:space="preserve">Baigneurs </t>
  </si>
  <si>
    <t>Canyonistes</t>
  </si>
  <si>
    <t>Rafters</t>
  </si>
  <si>
    <t>Nombre de personnes-heures par jour de présence (niveau 'a', probabilité 'A')</t>
  </si>
  <si>
    <t>L'expérience montre qu'il faut s'attendre à trouver dans le lit de la rivière...</t>
  </si>
  <si>
    <t>par ex. seulement traverser</t>
  </si>
  <si>
    <t>Exemples:</t>
  </si>
  <si>
    <t xml:space="preserve">- Promeneurs :  durant le mois considéré, on trouve en moyenne, par jour de présence, 20 promeneurs qui pique-niquent durant 2 heures au bord de la rivière --&gt; a=3 </t>
  </si>
  <si>
    <t>- Pêcheurs : durant le mois considéré, on trouve en moyenne, par jour de présence, 4 pêcheurs pendant 4 heures dans le lit de la rivière --&gt; a=2</t>
  </si>
  <si>
    <t>- Baigneurs : durant le mois considéré, on trouve en moyenne, par jour de présence, 60 baigneurs pendant 4 heures dans le lit de la rivière --&gt; a=5</t>
  </si>
  <si>
    <t>- Sportifs : durant le mois considéré, on trouve en moyenne, par jour de présence, 6 canyonistes pendant 6 heures sur la rivière --&gt; a=3</t>
  </si>
  <si>
    <t>Nombre de personnes-h 'A'</t>
  </si>
  <si>
    <t>Nombre de crues soudaines potentiellement dangereuses par mois (niveau 's', probabilité 'S').</t>
  </si>
  <si>
    <t>Il se produit une crue soudaine capable de menacer sérieusement une personne par sa force et le moment de sa survenue</t>
  </si>
  <si>
    <t>10 à 30 crues soudaines durant le mois considéré --&gt;</t>
  </si>
  <si>
    <t>4 à 9 crues soudaines durant le mois considéré --&gt;</t>
  </si>
  <si>
    <t>2 à 3 crues soudaines durant le mois considéré --&gt;</t>
  </si>
  <si>
    <t>0,5 à 1 crue soudaine durant le mois considéré --&gt;</t>
  </si>
  <si>
    <t>(Les crues soudaines qui se produisent à des moments ou dans des conditions climatiques</t>
  </si>
  <si>
    <t>où personne ne se trouve dans la zone d'écoulement ne doivent pas être comptées.</t>
  </si>
  <si>
    <t>Exemples</t>
  </si>
  <si>
    <t>Difficulté de fuir (niveau 'f', probabilité 'F')</t>
  </si>
  <si>
    <t>Une crue soudaine se produit. Selon le lieu et l'activité, quelles sont les possibilités de fuite pour les usagers de la rivière?</t>
  </si>
  <si>
    <t>Fuite très difficile --&gt;</t>
  </si>
  <si>
    <t>Fuite difficile --&gt;</t>
  </si>
  <si>
    <t>Fuite possible --&gt;</t>
  </si>
  <si>
    <t>Fuite facile --&gt;</t>
  </si>
  <si>
    <t>Fuite très facile --&gt;</t>
  </si>
  <si>
    <r>
      <t xml:space="preserve">33 personnes sur 100 </t>
    </r>
    <r>
      <rPr>
        <b/>
        <i/>
        <sz val="10"/>
        <rFont val="Arial"/>
        <family val="2"/>
      </rPr>
      <t>ne parviennent pas à se sauver</t>
    </r>
  </si>
  <si>
    <r>
      <t xml:space="preserve">1 personne sur 100 </t>
    </r>
    <r>
      <rPr>
        <b/>
        <i/>
        <sz val="10"/>
        <rFont val="Arial"/>
        <family val="2"/>
      </rPr>
      <t>ne parvient pas à se sauver</t>
    </r>
  </si>
  <si>
    <t>- Promeneurs :  la crue soudaine se remarque, elle augmente lentement et les rives ne sont pas abruptes. Les promeneurs ont vu le panneau de danger --&gt; f=1</t>
  </si>
  <si>
    <t>- Pêcheurs : la crue soudaine se remarque, elle augmente rapidement et les rives ne sont pas abruptes. Les pêcheurs savent ce qu'ils doivent faire --&gt; f=1</t>
  </si>
  <si>
    <t>- Sportifs: la crue soudaine augmente rapidement et les rives sont très abruptes. Mais les canyonistes savent ce qu'ils doivent faire --&gt; f=4</t>
  </si>
  <si>
    <t>Difficulté de fuir 'f' pour les</t>
  </si>
  <si>
    <t>très forte réduction du risque</t>
  </si>
  <si>
    <t>réduction notable du risque</t>
  </si>
  <si>
    <t>réduction modérée du risque</t>
  </si>
  <si>
    <t>aucune réduction du risque</t>
  </si>
  <si>
    <t>Risque reduit d'un facteur de 100</t>
  </si>
  <si>
    <t>forte réduction du risque</t>
  </si>
  <si>
    <t>Le risque n'est pas réduit</t>
  </si>
  <si>
    <t>- L'impact des panneaux de danger va de m=1 (pas de prise en compte) à m=3 (forte prise en compte)</t>
  </si>
  <si>
    <t>- L'impact des tracts et d'Internet va de m=1 (pas de prise en compte) à  m=3 (forte prise en compte)</t>
  </si>
  <si>
    <t xml:space="preserve">- L'impact de l'Infoline et des avertissements donnés aux sportifs va de m=1 (pas de prise en compte) à m=3 (forte prise en compte) </t>
  </si>
  <si>
    <t>- L'impact des systèmes d'alerte va jusqu'à m=5 (toutes les personnes sont averties sans équivoque)</t>
  </si>
  <si>
    <t>Mesures préventives 'm'</t>
  </si>
  <si>
    <t>Panneaux de signalisation</t>
  </si>
  <si>
    <t>Tracts et Internet</t>
  </si>
  <si>
    <t>Avertissement dans les médias et auprès des communes</t>
  </si>
  <si>
    <t>Sensibilisation des usagers des rivières</t>
  </si>
  <si>
    <t>Autres mesures</t>
  </si>
  <si>
    <t>Mesures spécifiques aux crues 'm'</t>
  </si>
  <si>
    <t>Infoline et avertissement des sportifs</t>
  </si>
  <si>
    <t>Eviter les crues soudaines par beau temps</t>
  </si>
  <si>
    <t>Contrôle sur site</t>
  </si>
  <si>
    <t>Systèmes d'alerte</t>
  </si>
  <si>
    <t>Probabilité d'accidents AVANT Mesures: W= 100 * 30 * P * A * S * F</t>
  </si>
  <si>
    <t>Accidents sur 100 mois considérés. Echelle de couleurs:</t>
  </si>
  <si>
    <t>jusqu'à</t>
  </si>
  <si>
    <t>&gt;</t>
  </si>
  <si>
    <t xml:space="preserve">Exemples AVANT mesures, c'est-à-dire si l'on agissait seulement en fonction de l'exploitation, sans tenir compte des usagers des rivières </t>
  </si>
  <si>
    <r>
      <t>- Août</t>
    </r>
    <r>
      <rPr>
        <i/>
        <sz val="10"/>
        <rFont val="Arial"/>
        <family val="2"/>
      </rPr>
      <t xml:space="preserve"> = 10 signifie que, sur 100 mois d'août, il faut s'attendre à 10 accidents (presque accidents), soit un accident (presque accident) en août tous les 10 ans</t>
    </r>
  </si>
  <si>
    <t>Probabilité d'accident AVEC Mesures: W= 100 * 30 * P * A * S * F * M</t>
  </si>
  <si>
    <t xml:space="preserve">Exemples AVEC mesures, c'est-à-dire risque restant lorsque le système de sécurité est opérationnel </t>
  </si>
  <si>
    <t>Août = 2 signifie que, sur 100 mois d'août, il faut s'attendre à 2 accidents (presque accidents), soit un accident (presque accident) en août tous les 50 ans.</t>
  </si>
  <si>
    <t>Administration</t>
  </si>
  <si>
    <t>Auteur et date</t>
  </si>
  <si>
    <t>Durant le mois en question, une crue potentiellement dangereuse ne se produit qu'une fois tous les dix ans</t>
  </si>
  <si>
    <t>200 à 400 personnes-h par jour de présence --&gt;</t>
  </si>
  <si>
    <t>80 à 200 personnes-h par jour de présence --&gt;</t>
  </si>
  <si>
    <t>40 à 80 personnes-h par jour de présence --&gt;</t>
  </si>
  <si>
    <t>10 à 40 personnes-h par jour de présence --&gt;</t>
  </si>
  <si>
    <t>jusqu'à 8 personnes-h par jour de présence --&gt;</t>
  </si>
  <si>
    <t>Par ex. pas de promeneurs pendant la nuit, pas de baignades par mauvais temps, etc.)</t>
  </si>
  <si>
    <t>- Pêcheurs: il se produit en moyenne 6 crues soudaines pendant le mois considéré, toutes pendant la journée --&gt; s=4</t>
  </si>
  <si>
    <t>- Baigneurs: il se produit en moyenne 3 crues soudaines durant le mois considéré, mais toutes par mauvais temps --&gt; s=1</t>
  </si>
  <si>
    <t>- Promeneurs:  il se produit en moyenne 3 crues soudaines durant le mois considéré, dont 1 seule pendant la journée --&gt; s=2</t>
  </si>
  <si>
    <t xml:space="preserve">Nb de crues potentiellement dangereuses pour les </t>
  </si>
  <si>
    <t>- Baigneurs: la crue soudaine augmente lentement et les rives ne sont pas abruptes. Pas tous les baigneurs savent comment se comporter --&gt; f=2</t>
  </si>
  <si>
    <t>Effet des mesures de sécurité (niveau 'm', probabilité 'M')</t>
  </si>
  <si>
    <t>La mesure considérée a l'effet suivant</t>
  </si>
  <si>
    <t>Lâchers d'eau de préavis</t>
  </si>
  <si>
    <t>100J = 5 signifie que, sur 100 ans, il faut s'attendre à 5 accidents (presque accidents), soit un accident (presque accident) tous les 20 ans</t>
  </si>
  <si>
    <r>
      <t>- 100J</t>
    </r>
    <r>
      <rPr>
        <i/>
        <sz val="10"/>
        <rFont val="Arial"/>
        <family val="2"/>
      </rPr>
      <t xml:space="preserve"> = 25 signifie que, sur 100 ans, il faut s'attendre à 25 accidents (presque accidents), soit un accident (presque accident) tous les 4 ans.</t>
    </r>
  </si>
  <si>
    <t>100j</t>
  </si>
  <si>
    <t>Remarques:</t>
  </si>
  <si>
    <t>Exclusion de responsabilité</t>
  </si>
  <si>
    <t xml:space="preserve">      
L’auteur décline toute responsabilité et n'assume aucune garantie en ce qui concerne l’actualité, la justesse, l’exhaustivité ou la qualité des outils mis à disposition. Toute demande en responsabilité ou en garantie formée à l’encontre de l’auteur pour cause de dommages imputables à l’utilisation de ces outils ou à des informations incomplètes est exclue.</t>
  </si>
  <si>
    <t>- Sportifs: il se produit en moyenne 5 crues soudaines, toutes de nuit. Nous n'avons pas connaissance d'activités nocturnes --&gt; s=1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</si>
</sst>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0" formatCode="0.0%"/>
    <numFmt numFmtId="171" formatCode="0.0"/>
    <numFmt numFmtId="188" formatCode="0.0E+00"/>
  </numFmts>
  <fonts count="36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48"/>
      <name val="Arial"/>
      <family val="2"/>
    </font>
    <font>
      <sz val="10"/>
      <color indexed="48"/>
      <name val="Arial"/>
      <family val="2"/>
    </font>
    <font>
      <sz val="10"/>
      <color indexed="14"/>
      <name val="Arial"/>
      <family val="2"/>
    </font>
    <font>
      <i/>
      <sz val="10"/>
      <color indexed="33"/>
      <name val="Arial"/>
    </font>
    <font>
      <b/>
      <i/>
      <sz val="10"/>
      <name val="Arial"/>
      <family val="2"/>
    </font>
    <font>
      <b/>
      <i/>
      <sz val="10"/>
      <color indexed="14"/>
      <name val="Arial"/>
      <family val="2"/>
    </font>
    <font>
      <i/>
      <sz val="10"/>
      <color indexed="14"/>
      <name val="Arial"/>
      <family val="2"/>
    </font>
    <font>
      <b/>
      <i/>
      <sz val="10"/>
      <color indexed="10"/>
      <name val="Arial"/>
      <family val="2"/>
    </font>
    <font>
      <b/>
      <sz val="10"/>
      <color indexed="10"/>
      <name val="Arial"/>
      <family val="2"/>
    </font>
    <font>
      <i/>
      <sz val="10"/>
      <name val="Arial"/>
      <family val="2"/>
    </font>
    <font>
      <b/>
      <sz val="10"/>
      <color indexed="12"/>
      <name val="Arial"/>
      <family val="2"/>
    </font>
    <font>
      <sz val="8"/>
      <color indexed="81"/>
      <name val="Tahoma"/>
      <family val="2"/>
    </font>
    <font>
      <b/>
      <i/>
      <sz val="10"/>
      <color indexed="12"/>
      <name val="Arial"/>
      <family val="2"/>
    </font>
    <font>
      <sz val="8"/>
      <color indexed="81"/>
      <name val="Tahoma"/>
    </font>
    <font>
      <b/>
      <sz val="10"/>
      <color indexed="14"/>
      <name val="Arial"/>
      <family val="2"/>
    </font>
    <font>
      <b/>
      <sz val="8"/>
      <color indexed="81"/>
      <name val="Tahoma"/>
    </font>
    <font>
      <sz val="12"/>
      <name val="Arial"/>
      <family val="2"/>
    </font>
    <font>
      <b/>
      <sz val="12"/>
      <color indexed="10"/>
      <name val="Arial"/>
      <family val="2"/>
    </font>
    <font>
      <b/>
      <sz val="12"/>
      <name val="Arial"/>
      <family val="2"/>
    </font>
    <font>
      <b/>
      <sz val="12"/>
      <color indexed="53"/>
      <name val="Arial"/>
      <family val="2"/>
    </font>
    <font>
      <i/>
      <sz val="12"/>
      <color indexed="14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i/>
      <sz val="12"/>
      <color indexed="8"/>
      <name val="Arial"/>
      <family val="2"/>
    </font>
    <font>
      <b/>
      <sz val="10"/>
      <color indexed="9"/>
      <name val="Arial"/>
      <family val="2"/>
    </font>
    <font>
      <sz val="11"/>
      <color indexed="8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b/>
      <i/>
      <sz val="10"/>
      <color indexed="48"/>
      <name val="Arial"/>
      <family val="2"/>
    </font>
    <font>
      <i/>
      <sz val="8"/>
      <color indexed="14"/>
      <name val="Arial"/>
      <family val="2"/>
    </font>
    <font>
      <i/>
      <sz val="10"/>
      <color indexed="22"/>
      <name val="Arial"/>
      <family val="2"/>
    </font>
    <font>
      <b/>
      <i/>
      <sz val="10"/>
      <color indexed="22"/>
      <name val="Arial"/>
      <family val="2"/>
    </font>
    <font>
      <sz val="8"/>
      <name val="Arial"/>
    </font>
  </fonts>
  <fills count="11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13"/>
        <bgColor indexed="45"/>
      </patternFill>
    </fill>
    <fill>
      <patternFill patternType="solid">
        <fgColor indexed="8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1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5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3" fillId="0" borderId="0" xfId="0" applyFont="1" applyAlignment="1">
      <alignment horizontal="right"/>
    </xf>
    <xf numFmtId="0" fontId="5" fillId="0" borderId="0" xfId="0" applyFont="1"/>
    <xf numFmtId="0" fontId="3" fillId="0" borderId="0" xfId="0" applyFont="1"/>
    <xf numFmtId="0" fontId="1" fillId="0" borderId="0" xfId="0" applyFont="1" applyBorder="1"/>
    <xf numFmtId="0" fontId="0" fillId="0" borderId="0" xfId="0" applyBorder="1"/>
    <xf numFmtId="0" fontId="1" fillId="0" borderId="0" xfId="0" quotePrefix="1" applyFont="1"/>
    <xf numFmtId="0" fontId="4" fillId="0" borderId="0" xfId="0" applyFont="1"/>
    <xf numFmtId="2" fontId="6" fillId="0" borderId="0" xfId="0" applyNumberFormat="1" applyFont="1" applyFill="1" applyBorder="1" applyAlignment="1">
      <alignment horizontal="center"/>
    </xf>
    <xf numFmtId="0" fontId="8" fillId="0" borderId="1" xfId="0" applyFont="1" applyBorder="1" applyAlignment="1">
      <alignment horizontal="center"/>
    </xf>
    <xf numFmtId="188" fontId="9" fillId="0" borderId="0" xfId="0" applyNumberFormat="1" applyFont="1" applyFill="1" applyBorder="1" applyAlignment="1">
      <alignment horizontal="center"/>
    </xf>
    <xf numFmtId="188" fontId="7" fillId="0" borderId="1" xfId="0" applyNumberFormat="1" applyFont="1" applyFill="1" applyBorder="1" applyAlignment="1">
      <alignment horizontal="center"/>
    </xf>
    <xf numFmtId="0" fontId="0" fillId="0" borderId="0" xfId="0" applyAlignment="1">
      <alignment horizontal="left"/>
    </xf>
    <xf numFmtId="188" fontId="10" fillId="0" borderId="0" xfId="0" applyNumberFormat="1" applyFont="1" applyFill="1" applyBorder="1" applyAlignment="1">
      <alignment horizontal="left"/>
    </xf>
    <xf numFmtId="1" fontId="3" fillId="0" borderId="0" xfId="0" applyNumberFormat="1" applyFont="1" applyBorder="1" applyAlignment="1">
      <alignment horizontal="center"/>
    </xf>
    <xf numFmtId="170" fontId="0" fillId="0" borderId="0" xfId="0" applyNumberFormat="1" applyFill="1" applyBorder="1"/>
    <xf numFmtId="0" fontId="3" fillId="0" borderId="0" xfId="0" applyFont="1" applyFill="1" applyAlignment="1">
      <alignment horizontal="right"/>
    </xf>
    <xf numFmtId="0" fontId="0" fillId="0" borderId="0" xfId="0" applyFill="1"/>
    <xf numFmtId="10" fontId="0" fillId="0" borderId="0" xfId="0" applyNumberFormat="1" applyFill="1"/>
    <xf numFmtId="10" fontId="0" fillId="0" borderId="0" xfId="0" applyNumberFormat="1"/>
    <xf numFmtId="0" fontId="13" fillId="0" borderId="0" xfId="0" applyFont="1"/>
    <xf numFmtId="0" fontId="11" fillId="0" borderId="0" xfId="0" applyFont="1"/>
    <xf numFmtId="0" fontId="17" fillId="0" borderId="1" xfId="0" applyFont="1" applyBorder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Border="1"/>
    <xf numFmtId="1" fontId="1" fillId="0" borderId="0" xfId="0" applyNumberFormat="1" applyFont="1" applyBorder="1" applyAlignment="1">
      <alignment horizontal="center"/>
    </xf>
    <xf numFmtId="170" fontId="0" fillId="0" borderId="0" xfId="0" applyNumberFormat="1" applyBorder="1"/>
    <xf numFmtId="0" fontId="0" fillId="0" borderId="0" xfId="0" quotePrefix="1"/>
    <xf numFmtId="1" fontId="1" fillId="0" borderId="0" xfId="0" applyNumberFormat="1" applyFont="1" applyFill="1" applyBorder="1" applyAlignment="1">
      <alignment horizontal="center"/>
    </xf>
    <xf numFmtId="0" fontId="12" fillId="0" borderId="0" xfId="0" applyFont="1"/>
    <xf numFmtId="0" fontId="12" fillId="0" borderId="0" xfId="0" applyFont="1" applyFill="1"/>
    <xf numFmtId="0" fontId="3" fillId="0" borderId="0" xfId="0" applyFont="1" applyFill="1" applyAlignment="1">
      <alignment horizontal="left"/>
    </xf>
    <xf numFmtId="0" fontId="1" fillId="0" borderId="0" xfId="0" applyFont="1" applyFill="1"/>
    <xf numFmtId="0" fontId="5" fillId="0" borderId="1" xfId="0" applyFont="1" applyBorder="1"/>
    <xf numFmtId="0" fontId="2" fillId="0" borderId="1" xfId="0" applyFont="1" applyBorder="1"/>
    <xf numFmtId="0" fontId="1" fillId="0" borderId="1" xfId="0" applyFont="1" applyFill="1" applyBorder="1" applyAlignment="1">
      <alignment horizontal="center"/>
    </xf>
    <xf numFmtId="1" fontId="0" fillId="0" borderId="1" xfId="0" applyNumberFormat="1" applyFill="1" applyBorder="1" applyAlignment="1">
      <alignment horizontal="center"/>
    </xf>
    <xf numFmtId="171" fontId="12" fillId="0" borderId="1" xfId="0" applyNumberFormat="1" applyFont="1" applyFill="1" applyBorder="1" applyAlignment="1">
      <alignment horizontal="center"/>
    </xf>
    <xf numFmtId="0" fontId="19" fillId="0" borderId="0" xfId="0" applyFont="1"/>
    <xf numFmtId="0" fontId="20" fillId="0" borderId="0" xfId="0" applyFont="1"/>
    <xf numFmtId="0" fontId="21" fillId="0" borderId="0" xfId="0" quotePrefix="1" applyFont="1"/>
    <xf numFmtId="0" fontId="21" fillId="0" borderId="0" xfId="0" applyFont="1"/>
    <xf numFmtId="0" fontId="22" fillId="0" borderId="0" xfId="0" quotePrefix="1" applyFont="1"/>
    <xf numFmtId="188" fontId="23" fillId="0" borderId="0" xfId="0" applyNumberFormat="1" applyFont="1" applyFill="1" applyBorder="1" applyAlignment="1">
      <alignment horizontal="center"/>
    </xf>
    <xf numFmtId="0" fontId="2" fillId="0" borderId="0" xfId="0" applyFont="1"/>
    <xf numFmtId="0" fontId="15" fillId="2" borderId="1" xfId="0" applyFont="1" applyFill="1" applyBorder="1" applyAlignment="1" applyProtection="1">
      <alignment horizontal="center"/>
      <protection locked="0"/>
    </xf>
    <xf numFmtId="0" fontId="1" fillId="0" borderId="0" xfId="0" applyFont="1" applyBorder="1" applyAlignment="1">
      <alignment horizontal="right"/>
    </xf>
    <xf numFmtId="0" fontId="1" fillId="0" borderId="0" xfId="0" applyFont="1" applyFill="1" applyBorder="1" applyAlignment="1" applyProtection="1">
      <alignment horizontal="center"/>
      <protection locked="0"/>
    </xf>
    <xf numFmtId="0" fontId="5" fillId="0" borderId="0" xfId="0" applyFont="1" applyBorder="1"/>
    <xf numFmtId="0" fontId="5" fillId="0" borderId="0" xfId="0" applyFont="1" applyFill="1"/>
    <xf numFmtId="0" fontId="5" fillId="0" borderId="0" xfId="0" applyFont="1" applyFill="1" applyBorder="1"/>
    <xf numFmtId="0" fontId="15" fillId="2" borderId="2" xfId="0" applyFont="1" applyFill="1" applyBorder="1" applyAlignment="1" applyProtection="1">
      <alignment horizontal="center"/>
      <protection locked="0"/>
    </xf>
    <xf numFmtId="0" fontId="15" fillId="2" borderId="3" xfId="0" applyFont="1" applyFill="1" applyBorder="1" applyAlignment="1" applyProtection="1">
      <alignment horizontal="center"/>
      <protection locked="0"/>
    </xf>
    <xf numFmtId="0" fontId="15" fillId="2" borderId="4" xfId="0" applyFont="1" applyFill="1" applyBorder="1" applyAlignment="1" applyProtection="1">
      <alignment horizontal="center"/>
      <protection locked="0"/>
    </xf>
    <xf numFmtId="0" fontId="25" fillId="0" borderId="0" xfId="0" applyFont="1" applyFill="1"/>
    <xf numFmtId="0" fontId="24" fillId="0" borderId="0" xfId="0" applyFont="1" applyFill="1"/>
    <xf numFmtId="0" fontId="24" fillId="0" borderId="0" xfId="0" quotePrefix="1" applyFont="1" applyFill="1"/>
    <xf numFmtId="188" fontId="26" fillId="0" borderId="0" xfId="0" applyNumberFormat="1" applyFont="1" applyFill="1" applyBorder="1" applyAlignment="1">
      <alignment horizontal="center"/>
    </xf>
    <xf numFmtId="0" fontId="1" fillId="3" borderId="5" xfId="0" applyFont="1" applyFill="1" applyBorder="1" applyAlignment="1" applyProtection="1">
      <alignment horizontal="center"/>
    </xf>
    <xf numFmtId="0" fontId="2" fillId="0" borderId="6" xfId="0" applyFont="1" applyFill="1" applyBorder="1" applyProtection="1"/>
    <xf numFmtId="0" fontId="2" fillId="0" borderId="7" xfId="0" applyFont="1" applyFill="1" applyBorder="1" applyProtection="1"/>
    <xf numFmtId="0" fontId="1" fillId="3" borderId="8" xfId="0" applyFont="1" applyFill="1" applyBorder="1" applyAlignment="1" applyProtection="1">
      <alignment horizontal="center"/>
    </xf>
    <xf numFmtId="0" fontId="2" fillId="0" borderId="0" xfId="0" applyFont="1" applyFill="1" applyBorder="1" applyProtection="1"/>
    <xf numFmtId="0" fontId="2" fillId="0" borderId="9" xfId="0" applyFont="1" applyFill="1" applyBorder="1" applyProtection="1"/>
    <xf numFmtId="0" fontId="2" fillId="0" borderId="10" xfId="0" applyFont="1" applyFill="1" applyBorder="1" applyProtection="1"/>
    <xf numFmtId="0" fontId="2" fillId="0" borderId="11" xfId="0" applyFont="1" applyFill="1" applyBorder="1" applyProtection="1"/>
    <xf numFmtId="0" fontId="28" fillId="0" borderId="0" xfId="0" applyFont="1" applyFill="1"/>
    <xf numFmtId="0" fontId="29" fillId="0" borderId="0" xfId="0" applyFont="1"/>
    <xf numFmtId="0" fontId="7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30" fillId="0" borderId="1" xfId="0" applyFont="1" applyBorder="1"/>
    <xf numFmtId="0" fontId="1" fillId="0" borderId="12" xfId="0" applyFont="1" applyBorder="1" applyAlignment="1">
      <alignment horizontal="center"/>
    </xf>
    <xf numFmtId="0" fontId="15" fillId="2" borderId="13" xfId="0" applyFont="1" applyFill="1" applyBorder="1" applyAlignment="1" applyProtection="1">
      <alignment horizontal="center"/>
      <protection locked="0"/>
    </xf>
    <xf numFmtId="0" fontId="15" fillId="2" borderId="14" xfId="0" applyFont="1" applyFill="1" applyBorder="1" applyAlignment="1" applyProtection="1">
      <alignment horizontal="center"/>
      <protection locked="0"/>
    </xf>
    <xf numFmtId="0" fontId="15" fillId="2" borderId="15" xfId="0" applyFont="1" applyFill="1" applyBorder="1" applyProtection="1">
      <protection locked="0"/>
    </xf>
    <xf numFmtId="0" fontId="15" fillId="2" borderId="16" xfId="0" applyFont="1" applyFill="1" applyBorder="1" applyProtection="1">
      <protection locked="0"/>
    </xf>
    <xf numFmtId="0" fontId="15" fillId="2" borderId="17" xfId="0" applyFont="1" applyFill="1" applyBorder="1" applyProtection="1">
      <protection locked="0"/>
    </xf>
    <xf numFmtId="0" fontId="3" fillId="0" borderId="18" xfId="0" applyFont="1" applyBorder="1"/>
    <xf numFmtId="9" fontId="0" fillId="0" borderId="1" xfId="0" applyNumberFormat="1" applyFill="1" applyBorder="1" applyProtection="1"/>
    <xf numFmtId="170" fontId="0" fillId="0" borderId="1" xfId="0" applyNumberFormat="1" applyFill="1" applyBorder="1" applyProtection="1"/>
    <xf numFmtId="0" fontId="7" fillId="0" borderId="0" xfId="0" applyFont="1"/>
    <xf numFmtId="0" fontId="12" fillId="0" borderId="0" xfId="0" quotePrefix="1" applyFont="1"/>
    <xf numFmtId="0" fontId="1" fillId="0" borderId="18" xfId="0" applyFont="1" applyBorder="1"/>
    <xf numFmtId="0" fontId="15" fillId="2" borderId="15" xfId="0" applyFont="1" applyFill="1" applyBorder="1" applyAlignment="1" applyProtection="1">
      <alignment horizontal="center"/>
      <protection locked="0"/>
    </xf>
    <xf numFmtId="0" fontId="15" fillId="2" borderId="16" xfId="0" applyFont="1" applyFill="1" applyBorder="1" applyAlignment="1" applyProtection="1">
      <alignment horizontal="center"/>
      <protection locked="0"/>
    </xf>
    <xf numFmtId="0" fontId="15" fillId="2" borderId="17" xfId="0" applyFont="1" applyFill="1" applyBorder="1" applyAlignment="1" applyProtection="1">
      <alignment horizontal="center"/>
      <protection locked="0"/>
    </xf>
    <xf numFmtId="9" fontId="0" fillId="0" borderId="1" xfId="0" applyNumberFormat="1" applyFill="1" applyBorder="1" applyProtection="1">
      <protection locked="0"/>
    </xf>
    <xf numFmtId="170" fontId="0" fillId="0" borderId="1" xfId="0" applyNumberFormat="1" applyFill="1" applyBorder="1" applyProtection="1">
      <protection locked="0"/>
    </xf>
    <xf numFmtId="0" fontId="2" fillId="0" borderId="18" xfId="0" applyFont="1" applyBorder="1"/>
    <xf numFmtId="0" fontId="13" fillId="0" borderId="18" xfId="0" applyFont="1" applyBorder="1"/>
    <xf numFmtId="9" fontId="0" fillId="0" borderId="1" xfId="0" applyNumberFormat="1" applyBorder="1" applyProtection="1"/>
    <xf numFmtId="170" fontId="0" fillId="0" borderId="1" xfId="0" applyNumberFormat="1" applyBorder="1" applyProtection="1"/>
    <xf numFmtId="0" fontId="1" fillId="0" borderId="1" xfId="0" applyFont="1" applyFill="1" applyBorder="1"/>
    <xf numFmtId="0" fontId="1" fillId="0" borderId="12" xfId="0" applyFont="1" applyBorder="1"/>
    <xf numFmtId="0" fontId="1" fillId="4" borderId="19" xfId="0" applyFont="1" applyFill="1" applyBorder="1" applyAlignment="1" applyProtection="1">
      <alignment horizontal="center"/>
    </xf>
    <xf numFmtId="0" fontId="7" fillId="0" borderId="1" xfId="0" applyFont="1" applyBorder="1" applyAlignment="1">
      <alignment horizontal="right"/>
    </xf>
    <xf numFmtId="0" fontId="2" fillId="0" borderId="0" xfId="0" applyFont="1" applyFill="1"/>
    <xf numFmtId="0" fontId="2" fillId="0" borderId="0" xfId="0" applyFont="1" applyFill="1" applyAlignment="1"/>
    <xf numFmtId="0" fontId="2" fillId="0" borderId="0" xfId="0" applyFont="1" applyFill="1" applyBorder="1" applyAlignment="1"/>
    <xf numFmtId="0" fontId="27" fillId="5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1" fillId="0" borderId="0" xfId="0" applyFont="1" applyFill="1" applyBorder="1"/>
    <xf numFmtId="0" fontId="1" fillId="6" borderId="20" xfId="0" applyFont="1" applyFill="1" applyBorder="1" applyAlignment="1" applyProtection="1">
      <alignment horizontal="center"/>
      <protection locked="0"/>
    </xf>
    <xf numFmtId="0" fontId="4" fillId="0" borderId="0" xfId="0" applyFont="1" applyBorder="1" applyAlignment="1">
      <alignment horizontal="left"/>
    </xf>
    <xf numFmtId="0" fontId="15" fillId="2" borderId="0" xfId="0" applyFont="1" applyFill="1" applyBorder="1" applyAlignment="1" applyProtection="1">
      <alignment horizontal="center"/>
      <protection locked="0"/>
    </xf>
    <xf numFmtId="0" fontId="12" fillId="0" borderId="0" xfId="0" applyFont="1" applyBorder="1"/>
    <xf numFmtId="0" fontId="1" fillId="0" borderId="1" xfId="0" applyFont="1" applyBorder="1" applyAlignment="1" applyProtection="1">
      <alignment horizontal="center"/>
    </xf>
    <xf numFmtId="1" fontId="1" fillId="0" borderId="1" xfId="0" applyNumberFormat="1" applyFont="1" applyBorder="1" applyAlignment="1" applyProtection="1">
      <alignment horizontal="center"/>
    </xf>
    <xf numFmtId="1" fontId="1" fillId="0" borderId="1" xfId="0" applyNumberFormat="1" applyFont="1" applyFill="1" applyBorder="1" applyAlignment="1" applyProtection="1">
      <alignment horizontal="center"/>
    </xf>
    <xf numFmtId="0" fontId="1" fillId="0" borderId="21" xfId="0" applyFont="1" applyBorder="1" applyAlignment="1" applyProtection="1">
      <alignment horizontal="left"/>
    </xf>
    <xf numFmtId="0" fontId="1" fillId="0" borderId="20" xfId="0" applyFont="1" applyBorder="1" applyAlignment="1" applyProtection="1">
      <alignment horizontal="left"/>
    </xf>
    <xf numFmtId="0" fontId="1" fillId="0" borderId="1" xfId="0" applyFont="1" applyBorder="1" applyAlignment="1" applyProtection="1">
      <alignment horizontal="center"/>
      <protection locked="0"/>
    </xf>
    <xf numFmtId="1" fontId="1" fillId="0" borderId="1" xfId="0" applyNumberFormat="1" applyFont="1" applyBorder="1" applyAlignment="1" applyProtection="1">
      <alignment horizontal="center"/>
      <protection locked="0"/>
    </xf>
    <xf numFmtId="0" fontId="1" fillId="0" borderId="20" xfId="0" applyFont="1" applyFill="1" applyBorder="1" applyAlignment="1" applyProtection="1">
      <alignment horizontal="left"/>
    </xf>
    <xf numFmtId="1" fontId="1" fillId="0" borderId="1" xfId="0" applyNumberFormat="1" applyFont="1" applyFill="1" applyBorder="1" applyAlignment="1" applyProtection="1">
      <alignment horizontal="center"/>
      <protection locked="0"/>
    </xf>
    <xf numFmtId="171" fontId="7" fillId="0" borderId="1" xfId="0" applyNumberFormat="1" applyFont="1" applyBorder="1"/>
    <xf numFmtId="171" fontId="7" fillId="0" borderId="1" xfId="0" applyNumberFormat="1" applyFont="1" applyBorder="1" applyAlignment="1">
      <alignment horizontal="right"/>
    </xf>
    <xf numFmtId="0" fontId="2" fillId="0" borderId="1" xfId="0" applyFont="1" applyFill="1" applyBorder="1" applyAlignment="1" applyProtection="1">
      <alignment horizontal="left"/>
    </xf>
    <xf numFmtId="0" fontId="17" fillId="0" borderId="1" xfId="0" applyFont="1" applyFill="1" applyBorder="1"/>
    <xf numFmtId="0" fontId="5" fillId="0" borderId="1" xfId="0" applyFont="1" applyFill="1" applyBorder="1"/>
    <xf numFmtId="188" fontId="32" fillId="0" borderId="1" xfId="0" applyNumberFormat="1" applyFont="1" applyFill="1" applyBorder="1" applyAlignment="1">
      <alignment horizontal="center"/>
    </xf>
    <xf numFmtId="1" fontId="17" fillId="0" borderId="1" xfId="0" applyNumberFormat="1" applyFont="1" applyFill="1" applyBorder="1" applyAlignment="1">
      <alignment horizontal="center"/>
    </xf>
    <xf numFmtId="0" fontId="8" fillId="2" borderId="0" xfId="0" applyFont="1" applyFill="1" applyBorder="1" applyAlignment="1" applyProtection="1">
      <alignment horizontal="center"/>
      <protection locked="0"/>
    </xf>
    <xf numFmtId="0" fontId="9" fillId="0" borderId="0" xfId="0" applyFont="1" applyBorder="1"/>
    <xf numFmtId="0" fontId="12" fillId="0" borderId="0" xfId="0" quotePrefix="1" applyFont="1" applyFill="1"/>
    <xf numFmtId="0" fontId="0" fillId="0" borderId="0" xfId="0" quotePrefix="1" applyFill="1"/>
    <xf numFmtId="0" fontId="31" fillId="2" borderId="22" xfId="0" applyFont="1" applyFill="1" applyBorder="1" applyAlignment="1" applyProtection="1">
      <alignment horizontal="left"/>
      <protection locked="0"/>
    </xf>
    <xf numFmtId="0" fontId="31" fillId="2" borderId="23" xfId="0" applyFont="1" applyFill="1" applyBorder="1" applyAlignment="1" applyProtection="1">
      <alignment horizontal="left"/>
      <protection locked="0"/>
    </xf>
    <xf numFmtId="0" fontId="31" fillId="2" borderId="24" xfId="0" applyFont="1" applyFill="1" applyBorder="1" applyAlignment="1" applyProtection="1">
      <alignment horizontal="left"/>
      <protection locked="0"/>
    </xf>
    <xf numFmtId="0" fontId="13" fillId="0" borderId="1" xfId="0" applyFont="1" applyBorder="1"/>
    <xf numFmtId="0" fontId="1" fillId="0" borderId="1" xfId="0" applyFont="1" applyBorder="1" applyAlignment="1" applyProtection="1">
      <alignment horizontal="left"/>
    </xf>
    <xf numFmtId="0" fontId="15" fillId="2" borderId="22" xfId="0" applyFont="1" applyFill="1" applyBorder="1" applyAlignment="1" applyProtection="1">
      <alignment horizontal="center"/>
      <protection locked="0"/>
    </xf>
    <xf numFmtId="0" fontId="15" fillId="2" borderId="25" xfId="0" applyFont="1" applyFill="1" applyBorder="1" applyAlignment="1" applyProtection="1">
      <alignment horizontal="center"/>
      <protection locked="0"/>
    </xf>
    <xf numFmtId="0" fontId="15" fillId="2" borderId="23" xfId="0" applyFont="1" applyFill="1" applyBorder="1" applyAlignment="1" applyProtection="1">
      <alignment horizontal="center"/>
      <protection locked="0"/>
    </xf>
    <xf numFmtId="0" fontId="15" fillId="2" borderId="26" xfId="0" applyFont="1" applyFill="1" applyBorder="1" applyAlignment="1" applyProtection="1">
      <alignment horizontal="center"/>
      <protection locked="0"/>
    </xf>
    <xf numFmtId="0" fontId="15" fillId="2" borderId="27" xfId="0" applyFont="1" applyFill="1" applyBorder="1" applyAlignment="1" applyProtection="1">
      <alignment horizontal="center"/>
      <protection locked="0"/>
    </xf>
    <xf numFmtId="0" fontId="15" fillId="2" borderId="28" xfId="0" applyFont="1" applyFill="1" applyBorder="1" applyAlignment="1" applyProtection="1">
      <alignment horizontal="center"/>
      <protection locked="0"/>
    </xf>
    <xf numFmtId="0" fontId="1" fillId="0" borderId="18" xfId="0" applyFont="1" applyFill="1" applyBorder="1"/>
    <xf numFmtId="0" fontId="2" fillId="0" borderId="18" xfId="0" applyFont="1" applyFill="1" applyBorder="1" applyAlignment="1" applyProtection="1">
      <alignment horizontal="left"/>
    </xf>
    <xf numFmtId="0" fontId="2" fillId="0" borderId="29" xfId="0" applyFont="1" applyFill="1" applyBorder="1" applyAlignment="1" applyProtection="1">
      <alignment horizontal="left"/>
    </xf>
    <xf numFmtId="0" fontId="1" fillId="0" borderId="30" xfId="0" applyFont="1" applyBorder="1"/>
    <xf numFmtId="0" fontId="2" fillId="0" borderId="18" xfId="0" applyFont="1" applyFill="1" applyBorder="1" applyAlignment="1" applyProtection="1">
      <alignment horizontal="center"/>
    </xf>
    <xf numFmtId="0" fontId="5" fillId="0" borderId="0" xfId="0" applyFont="1" applyFill="1" applyBorder="1" applyAlignment="1">
      <alignment horizontal="center"/>
    </xf>
    <xf numFmtId="0" fontId="2" fillId="0" borderId="31" xfId="0" applyFont="1" applyFill="1" applyBorder="1" applyAlignment="1" applyProtection="1">
      <alignment horizontal="center"/>
    </xf>
    <xf numFmtId="0" fontId="2" fillId="0" borderId="32" xfId="0" applyFont="1" applyFill="1" applyBorder="1" applyAlignment="1" applyProtection="1">
      <alignment horizontal="center"/>
    </xf>
    <xf numFmtId="0" fontId="7" fillId="0" borderId="1" xfId="0" applyFont="1" applyBorder="1" applyAlignment="1">
      <alignment horizontal="left"/>
    </xf>
    <xf numFmtId="2" fontId="7" fillId="0" borderId="1" xfId="0" applyNumberFormat="1" applyFont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</xf>
    <xf numFmtId="2" fontId="15" fillId="0" borderId="0" xfId="0" applyNumberFormat="1" applyFont="1" applyFill="1" applyBorder="1" applyAlignment="1" applyProtection="1">
      <alignment horizontal="center"/>
      <protection locked="0"/>
    </xf>
    <xf numFmtId="171" fontId="15" fillId="0" borderId="0" xfId="0" applyNumberFormat="1" applyFont="1" applyFill="1" applyBorder="1" applyAlignment="1" applyProtection="1">
      <alignment horizontal="center"/>
      <protection locked="0"/>
    </xf>
    <xf numFmtId="2" fontId="1" fillId="0" borderId="0" xfId="0" applyNumberFormat="1" applyFont="1" applyFill="1" applyBorder="1" applyAlignment="1" applyProtection="1">
      <alignment horizontal="center"/>
      <protection locked="0"/>
    </xf>
    <xf numFmtId="171" fontId="1" fillId="0" borderId="0" xfId="0" applyNumberFormat="1" applyFont="1" applyFill="1" applyBorder="1" applyAlignment="1" applyProtection="1">
      <alignment horizontal="center"/>
      <protection locked="0"/>
    </xf>
    <xf numFmtId="171" fontId="15" fillId="7" borderId="24" xfId="0" applyNumberFormat="1" applyFont="1" applyFill="1" applyBorder="1" applyAlignment="1" applyProtection="1">
      <alignment horizontal="left"/>
      <protection locked="0"/>
    </xf>
    <xf numFmtId="0" fontId="1" fillId="0" borderId="18" xfId="0" applyFont="1" applyFill="1" applyBorder="1" applyAlignment="1">
      <alignment horizontal="right"/>
    </xf>
    <xf numFmtId="2" fontId="1" fillId="0" borderId="33" xfId="0" applyNumberFormat="1" applyFont="1" applyFill="1" applyBorder="1" applyAlignment="1" applyProtection="1">
      <alignment horizontal="left"/>
      <protection locked="0"/>
    </xf>
    <xf numFmtId="2" fontId="1" fillId="8" borderId="18" xfId="0" applyNumberFormat="1" applyFont="1" applyFill="1" applyBorder="1" applyAlignment="1" applyProtection="1">
      <alignment horizontal="right"/>
      <protection locked="0"/>
    </xf>
    <xf numFmtId="171" fontId="1" fillId="8" borderId="33" xfId="0" applyNumberFormat="1" applyFont="1" applyFill="1" applyBorder="1" applyAlignment="1" applyProtection="1">
      <alignment horizontal="left"/>
      <protection locked="0"/>
    </xf>
    <xf numFmtId="171" fontId="1" fillId="9" borderId="33" xfId="0" applyNumberFormat="1" applyFont="1" applyFill="1" applyBorder="1" applyAlignment="1">
      <alignment horizontal="left"/>
    </xf>
    <xf numFmtId="2" fontId="1" fillId="9" borderId="18" xfId="0" applyNumberFormat="1" applyFont="1" applyFill="1" applyBorder="1" applyAlignment="1" applyProtection="1">
      <alignment horizontal="right"/>
      <protection locked="0"/>
    </xf>
    <xf numFmtId="0" fontId="15" fillId="2" borderId="24" xfId="0" applyFont="1" applyFill="1" applyBorder="1" applyAlignment="1" applyProtection="1">
      <alignment horizontal="left"/>
      <protection locked="0"/>
    </xf>
    <xf numFmtId="2" fontId="0" fillId="0" borderId="0" xfId="0" applyNumberFormat="1"/>
    <xf numFmtId="1" fontId="0" fillId="0" borderId="0" xfId="0" applyNumberFormat="1"/>
    <xf numFmtId="1" fontId="1" fillId="0" borderId="0" xfId="0" applyNumberFormat="1" applyFont="1"/>
    <xf numFmtId="1" fontId="1" fillId="0" borderId="0" xfId="0" applyNumberFormat="1" applyFont="1" applyFill="1"/>
    <xf numFmtId="0" fontId="33" fillId="0" borderId="0" xfId="0" applyFont="1"/>
    <xf numFmtId="0" fontId="34" fillId="0" borderId="0" xfId="0" applyFont="1"/>
    <xf numFmtId="0" fontId="1" fillId="0" borderId="0" xfId="0" applyFont="1" applyAlignment="1"/>
    <xf numFmtId="0" fontId="12" fillId="0" borderId="0" xfId="0" quotePrefix="1" applyFont="1" applyAlignment="1">
      <alignment horizontal="left"/>
    </xf>
    <xf numFmtId="0" fontId="7" fillId="0" borderId="18" xfId="0" applyFont="1" applyFill="1" applyBorder="1" applyAlignment="1">
      <alignment horizontal="left"/>
    </xf>
    <xf numFmtId="2" fontId="7" fillId="8" borderId="18" xfId="0" applyNumberFormat="1" applyFont="1" applyFill="1" applyBorder="1" applyAlignment="1" applyProtection="1">
      <alignment horizontal="left"/>
      <protection locked="0"/>
    </xf>
    <xf numFmtId="171" fontId="12" fillId="10" borderId="1" xfId="0" applyNumberFormat="1" applyFont="1" applyFill="1" applyBorder="1" applyAlignment="1">
      <alignment horizontal="center"/>
    </xf>
    <xf numFmtId="0" fontId="7" fillId="0" borderId="0" xfId="0" quotePrefix="1" applyFont="1" applyFill="1"/>
    <xf numFmtId="0" fontId="1" fillId="0" borderId="1" xfId="0" applyFont="1" applyFill="1" applyBorder="1" applyAlignment="1" applyProtection="1">
      <alignment horizontal="left"/>
    </xf>
    <xf numFmtId="0" fontId="2" fillId="0" borderId="12" xfId="0" applyFont="1" applyFill="1" applyBorder="1" applyAlignment="1" applyProtection="1">
      <alignment horizontal="left"/>
    </xf>
    <xf numFmtId="0" fontId="1" fillId="8" borderId="29" xfId="0" applyFont="1" applyFill="1" applyBorder="1" applyAlignment="1">
      <alignment wrapText="1"/>
    </xf>
    <xf numFmtId="0" fontId="0" fillId="8" borderId="34" xfId="0" applyFill="1" applyBorder="1" applyAlignment="1">
      <alignment wrapText="1"/>
    </xf>
    <xf numFmtId="0" fontId="0" fillId="8" borderId="30" xfId="0" applyFill="1" applyBorder="1" applyAlignment="1">
      <alignment wrapText="1"/>
    </xf>
    <xf numFmtId="0" fontId="1" fillId="2" borderId="35" xfId="0" applyFont="1" applyFill="1" applyBorder="1" applyAlignment="1" applyProtection="1">
      <alignment vertical="top"/>
      <protection locked="0"/>
    </xf>
    <xf numFmtId="0" fontId="0" fillId="0" borderId="36" xfId="0" applyBorder="1" applyAlignment="1" applyProtection="1">
      <alignment vertical="top"/>
      <protection locked="0"/>
    </xf>
    <xf numFmtId="0" fontId="0" fillId="0" borderId="37" xfId="0" applyBorder="1" applyAlignment="1" applyProtection="1">
      <alignment vertical="top"/>
      <protection locked="0"/>
    </xf>
    <xf numFmtId="0" fontId="2" fillId="8" borderId="20" xfId="0" applyFont="1" applyFill="1" applyBorder="1" applyAlignment="1">
      <alignment wrapText="1"/>
    </xf>
    <xf numFmtId="0" fontId="0" fillId="8" borderId="31" xfId="0" applyFill="1" applyBorder="1" applyAlignment="1">
      <alignment wrapText="1"/>
    </xf>
    <xf numFmtId="0" fontId="0" fillId="8" borderId="38" xfId="0" applyFill="1" applyBorder="1" applyAlignment="1">
      <alignment wrapText="1"/>
    </xf>
  </cellXfs>
  <cellStyles count="1">
    <cellStyle name="Standard" xfId="0" builtinId="0"/>
  </cellStyles>
  <dxfs count="13">
    <dxf>
      <fill>
        <patternFill>
          <bgColor indexed="45"/>
        </patternFill>
      </fill>
    </dxf>
    <dxf>
      <fill>
        <patternFill>
          <bgColor indexed="13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solid">
          <bgColor indexed="41"/>
        </patternFill>
      </fill>
    </dxf>
    <dxf>
      <fill>
        <patternFill>
          <bgColor indexed="13"/>
        </patternFill>
      </fill>
    </dxf>
    <dxf>
      <fill>
        <patternFill patternType="none">
          <bgColor indexed="65"/>
        </patternFill>
      </fill>
    </dxf>
    <dxf>
      <fill>
        <patternFill>
          <bgColor indexed="27"/>
        </patternFill>
      </fill>
    </dxf>
    <dxf>
      <fill>
        <patternFill patternType="none">
          <bgColor indexed="65"/>
        </patternFill>
      </fill>
    </dxf>
    <dxf>
      <fill>
        <patternFill patternType="solid">
          <bgColor indexed="41"/>
        </patternFill>
      </fill>
    </dxf>
    <dxf>
      <fill>
        <patternFill>
          <bgColor indexed="13"/>
        </patternFill>
      </fill>
    </dxf>
    <dxf>
      <fill>
        <patternFill>
          <bgColor indexed="53"/>
        </patternFill>
      </fill>
    </dxf>
    <dxf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Q267"/>
  <sheetViews>
    <sheetView tabSelected="1" topLeftCell="A86" workbookViewId="0">
      <selection activeCell="B272" sqref="B272"/>
    </sheetView>
  </sheetViews>
  <sheetFormatPr baseColWidth="10" defaultRowHeight="12.5" x14ac:dyDescent="0.25"/>
  <cols>
    <col min="1" max="1" width="3.1796875" customWidth="1"/>
    <col min="2" max="2" width="51.54296875" customWidth="1"/>
    <col min="3" max="14" width="6.7265625" customWidth="1"/>
    <col min="15" max="15" width="6.26953125" customWidth="1"/>
    <col min="16" max="256" width="8.7265625" customWidth="1"/>
  </cols>
  <sheetData>
    <row r="1" spans="1:16" ht="13" x14ac:dyDescent="0.3">
      <c r="A1" s="1"/>
      <c r="B1" s="168" t="s">
        <v>61</v>
      </c>
      <c r="C1" s="46"/>
      <c r="D1" s="46"/>
      <c r="E1" s="46"/>
      <c r="F1" s="82" t="s">
        <v>59</v>
      </c>
      <c r="G1" s="166"/>
      <c r="H1" s="31" t="s">
        <v>58</v>
      </c>
      <c r="I1" s="166"/>
      <c r="J1" s="166"/>
      <c r="K1" s="166"/>
      <c r="L1" s="166"/>
      <c r="M1" s="166"/>
      <c r="N1" s="167"/>
      <c r="O1" s="46"/>
      <c r="P1" s="46"/>
    </row>
    <row r="2" spans="1:16" ht="13" x14ac:dyDescent="0.3">
      <c r="A2" s="1"/>
      <c r="B2" s="1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23"/>
      <c r="O2" s="46"/>
      <c r="P2" s="46"/>
    </row>
    <row r="3" spans="1:16" ht="15" customHeight="1" x14ac:dyDescent="0.3">
      <c r="A3" s="1"/>
      <c r="B3" s="176" t="s">
        <v>173</v>
      </c>
      <c r="C3" s="177"/>
      <c r="D3" s="177"/>
      <c r="E3" s="177"/>
      <c r="F3" s="177"/>
      <c r="G3" s="177"/>
      <c r="H3" s="177"/>
      <c r="I3" s="177"/>
      <c r="J3" s="177"/>
      <c r="K3" s="177"/>
      <c r="L3" s="177"/>
      <c r="M3" s="177"/>
      <c r="N3" s="178"/>
      <c r="O3" s="100"/>
      <c r="P3" s="99"/>
    </row>
    <row r="4" spans="1:16" s="19" customFormat="1" ht="42.75" customHeight="1" x14ac:dyDescent="0.25">
      <c r="B4" s="182" t="s">
        <v>174</v>
      </c>
      <c r="C4" s="183"/>
      <c r="D4" s="183"/>
      <c r="E4" s="183"/>
      <c r="F4" s="183"/>
      <c r="G4" s="183"/>
      <c r="H4" s="183"/>
      <c r="I4" s="183"/>
      <c r="J4" s="183"/>
      <c r="K4" s="183"/>
      <c r="L4" s="183"/>
      <c r="M4" s="183"/>
      <c r="N4" s="184"/>
      <c r="O4" s="100"/>
      <c r="P4" s="98"/>
    </row>
    <row r="5" spans="1:16" ht="13.5" thickBot="1" x14ac:dyDescent="0.35">
      <c r="B5" s="1"/>
    </row>
    <row r="6" spans="1:16" s="19" customFormat="1" ht="13.5" thickBot="1" x14ac:dyDescent="0.35">
      <c r="A6" s="101">
        <v>1</v>
      </c>
      <c r="B6" s="1" t="s">
        <v>62</v>
      </c>
      <c r="C6" s="161" t="s">
        <v>56</v>
      </c>
      <c r="D6" s="51"/>
    </row>
    <row r="7" spans="1:16" s="98" customFormat="1" ht="13" x14ac:dyDescent="0.3">
      <c r="A7" s="102"/>
      <c r="B7" s="103"/>
    </row>
    <row r="8" spans="1:16" s="19" customFormat="1" ht="13" x14ac:dyDescent="0.3">
      <c r="A8" s="101">
        <v>2</v>
      </c>
      <c r="B8" s="1" t="s">
        <v>63</v>
      </c>
      <c r="C8" s="51"/>
    </row>
    <row r="9" spans="1:16" ht="13" x14ac:dyDescent="0.3">
      <c r="B9" s="1" t="s">
        <v>64</v>
      </c>
      <c r="C9" s="23"/>
      <c r="G9" s="19"/>
      <c r="H9" s="19"/>
      <c r="I9" s="19"/>
      <c r="J9" s="19"/>
      <c r="K9" s="19"/>
      <c r="L9" s="19"/>
      <c r="M9" s="19"/>
    </row>
    <row r="10" spans="1:16" ht="13" x14ac:dyDescent="0.3">
      <c r="B10" s="79"/>
      <c r="C10" s="2" t="s">
        <v>23</v>
      </c>
      <c r="D10" s="2" t="s">
        <v>24</v>
      </c>
      <c r="G10" s="19"/>
      <c r="H10" s="19"/>
      <c r="I10" s="19"/>
      <c r="J10" s="19"/>
      <c r="K10" s="19"/>
      <c r="L10" s="19"/>
      <c r="M10" s="19"/>
    </row>
    <row r="11" spans="1:16" ht="13" x14ac:dyDescent="0.3">
      <c r="B11" s="1" t="s">
        <v>65</v>
      </c>
      <c r="C11" s="108">
        <v>5</v>
      </c>
      <c r="D11" s="80">
        <f>30/30</f>
        <v>1</v>
      </c>
      <c r="G11" s="7"/>
      <c r="H11" s="7"/>
    </row>
    <row r="12" spans="1:16" ht="13" x14ac:dyDescent="0.3">
      <c r="B12" s="1" t="s">
        <v>66</v>
      </c>
      <c r="C12" s="109">
        <v>4</v>
      </c>
      <c r="D12" s="80">
        <f>9/30</f>
        <v>0.3</v>
      </c>
      <c r="G12" s="7"/>
      <c r="H12" s="7"/>
    </row>
    <row r="13" spans="1:16" ht="13" x14ac:dyDescent="0.3">
      <c r="B13" s="1" t="s">
        <v>67</v>
      </c>
      <c r="C13" s="109">
        <v>3</v>
      </c>
      <c r="D13" s="80">
        <f>3/30</f>
        <v>0.1</v>
      </c>
      <c r="G13" s="10"/>
      <c r="H13" s="7"/>
    </row>
    <row r="14" spans="1:16" ht="13" x14ac:dyDescent="0.3">
      <c r="B14" s="1" t="s">
        <v>68</v>
      </c>
      <c r="C14" s="109">
        <v>2</v>
      </c>
      <c r="D14" s="81">
        <f>1/30</f>
        <v>3.3333333333333333E-2</v>
      </c>
      <c r="G14" s="7"/>
      <c r="H14" s="7"/>
    </row>
    <row r="15" spans="1:16" s="19" customFormat="1" ht="13" x14ac:dyDescent="0.3">
      <c r="B15" s="1" t="s">
        <v>70</v>
      </c>
      <c r="C15" s="110">
        <v>1</v>
      </c>
      <c r="D15" s="81">
        <f>1/(30*10)</f>
        <v>3.3333333333333335E-3</v>
      </c>
      <c r="E15" s="46" t="s">
        <v>69</v>
      </c>
      <c r="G15" s="26"/>
      <c r="H15" s="26"/>
    </row>
    <row r="16" spans="1:16" s="19" customFormat="1" ht="13" x14ac:dyDescent="0.3">
      <c r="B16" s="33"/>
      <c r="C16" s="30"/>
      <c r="D16" s="17"/>
      <c r="E16" s="32"/>
      <c r="G16" s="26"/>
      <c r="H16" s="26"/>
    </row>
    <row r="17" spans="2:14" ht="13" x14ac:dyDescent="0.3">
      <c r="B17" s="82" t="s">
        <v>71</v>
      </c>
      <c r="D17" s="28"/>
    </row>
    <row r="18" spans="2:14" ht="13" x14ac:dyDescent="0.3">
      <c r="B18" s="31" t="s">
        <v>72</v>
      </c>
      <c r="D18" s="28"/>
    </row>
    <row r="19" spans="2:14" ht="13" x14ac:dyDescent="0.3">
      <c r="B19" s="31" t="s">
        <v>73</v>
      </c>
      <c r="D19" s="28"/>
    </row>
    <row r="20" spans="2:14" ht="13" x14ac:dyDescent="0.3">
      <c r="B20" s="31" t="s">
        <v>74</v>
      </c>
      <c r="D20" s="28"/>
    </row>
    <row r="21" spans="2:14" ht="13" x14ac:dyDescent="0.3">
      <c r="B21" s="31" t="s">
        <v>75</v>
      </c>
      <c r="D21" s="28"/>
    </row>
    <row r="23" spans="2:14" ht="13.5" thickBot="1" x14ac:dyDescent="0.35">
      <c r="B23" s="73" t="s">
        <v>76</v>
      </c>
      <c r="C23" s="73" t="s">
        <v>0</v>
      </c>
      <c r="D23" s="73" t="s">
        <v>77</v>
      </c>
      <c r="E23" s="73" t="s">
        <v>78</v>
      </c>
      <c r="F23" s="73" t="s">
        <v>79</v>
      </c>
      <c r="G23" s="73" t="s">
        <v>60</v>
      </c>
      <c r="H23" s="73" t="s">
        <v>80</v>
      </c>
      <c r="I23" s="73" t="s">
        <v>81</v>
      </c>
      <c r="J23" s="73" t="s">
        <v>82</v>
      </c>
      <c r="K23" s="73" t="s">
        <v>83</v>
      </c>
      <c r="L23" s="73" t="s">
        <v>9</v>
      </c>
      <c r="M23" s="73" t="s">
        <v>10</v>
      </c>
      <c r="N23" s="73" t="s">
        <v>84</v>
      </c>
    </row>
    <row r="24" spans="2:14" ht="13" x14ac:dyDescent="0.3">
      <c r="B24" s="76" t="s">
        <v>85</v>
      </c>
      <c r="C24" s="74">
        <v>1</v>
      </c>
      <c r="D24" s="74">
        <v>1</v>
      </c>
      <c r="E24" s="74">
        <v>1</v>
      </c>
      <c r="F24" s="74">
        <v>1</v>
      </c>
      <c r="G24" s="74">
        <v>1</v>
      </c>
      <c r="H24" s="74">
        <v>1</v>
      </c>
      <c r="I24" s="74">
        <v>1</v>
      </c>
      <c r="J24" s="74">
        <v>1</v>
      </c>
      <c r="K24" s="74">
        <v>1</v>
      </c>
      <c r="L24" s="74">
        <v>1</v>
      </c>
      <c r="M24" s="74">
        <v>1</v>
      </c>
      <c r="N24" s="75">
        <v>1</v>
      </c>
    </row>
    <row r="25" spans="2:14" ht="13" x14ac:dyDescent="0.3">
      <c r="B25" s="77" t="s">
        <v>86</v>
      </c>
      <c r="C25" s="47">
        <v>1</v>
      </c>
      <c r="D25" s="47">
        <v>1</v>
      </c>
      <c r="E25" s="47">
        <v>1</v>
      </c>
      <c r="F25" s="47">
        <v>1</v>
      </c>
      <c r="G25" s="47">
        <v>1</v>
      </c>
      <c r="H25" s="47">
        <v>1</v>
      </c>
      <c r="I25" s="47">
        <v>1</v>
      </c>
      <c r="J25" s="47">
        <v>1</v>
      </c>
      <c r="K25" s="47">
        <v>1</v>
      </c>
      <c r="L25" s="47">
        <v>1</v>
      </c>
      <c r="M25" s="47">
        <v>1</v>
      </c>
      <c r="N25" s="53">
        <v>1</v>
      </c>
    </row>
    <row r="26" spans="2:14" ht="13" x14ac:dyDescent="0.3">
      <c r="B26" s="77" t="s">
        <v>87</v>
      </c>
      <c r="C26" s="47">
        <v>1</v>
      </c>
      <c r="D26" s="47">
        <v>1</v>
      </c>
      <c r="E26" s="47">
        <v>1</v>
      </c>
      <c r="F26" s="47">
        <v>1</v>
      </c>
      <c r="G26" s="47">
        <v>2</v>
      </c>
      <c r="H26" s="47">
        <v>3</v>
      </c>
      <c r="I26" s="47">
        <v>4</v>
      </c>
      <c r="J26" s="47">
        <v>4</v>
      </c>
      <c r="K26" s="47">
        <v>3</v>
      </c>
      <c r="L26" s="47">
        <v>2</v>
      </c>
      <c r="M26" s="47">
        <v>1</v>
      </c>
      <c r="N26" s="53">
        <v>1</v>
      </c>
    </row>
    <row r="27" spans="2:14" ht="13" x14ac:dyDescent="0.3">
      <c r="B27" s="77" t="s">
        <v>88</v>
      </c>
      <c r="C27" s="47">
        <v>1</v>
      </c>
      <c r="D27" s="47">
        <v>1</v>
      </c>
      <c r="E27" s="47">
        <v>1</v>
      </c>
      <c r="F27" s="47">
        <v>1</v>
      </c>
      <c r="G27" s="47">
        <v>1</v>
      </c>
      <c r="H27" s="47">
        <v>1</v>
      </c>
      <c r="I27" s="47">
        <v>1</v>
      </c>
      <c r="J27" s="47">
        <v>1</v>
      </c>
      <c r="K27" s="47">
        <v>1</v>
      </c>
      <c r="L27" s="47">
        <v>1</v>
      </c>
      <c r="M27" s="47">
        <v>1</v>
      </c>
      <c r="N27" s="53">
        <v>1</v>
      </c>
    </row>
    <row r="28" spans="2:14" ht="13" x14ac:dyDescent="0.3">
      <c r="B28" s="77" t="s">
        <v>89</v>
      </c>
      <c r="C28" s="47">
        <v>1</v>
      </c>
      <c r="D28" s="47">
        <v>1</v>
      </c>
      <c r="E28" s="47">
        <v>1</v>
      </c>
      <c r="F28" s="47">
        <v>1</v>
      </c>
      <c r="G28" s="47">
        <v>1</v>
      </c>
      <c r="H28" s="47">
        <v>1</v>
      </c>
      <c r="I28" s="47">
        <v>1</v>
      </c>
      <c r="J28" s="47">
        <v>1</v>
      </c>
      <c r="K28" s="47">
        <v>1</v>
      </c>
      <c r="L28" s="47">
        <v>1</v>
      </c>
      <c r="M28" s="47">
        <v>1</v>
      </c>
      <c r="N28" s="53">
        <v>1</v>
      </c>
    </row>
    <row r="29" spans="2:14" ht="13" x14ac:dyDescent="0.3">
      <c r="B29" s="77" t="s">
        <v>25</v>
      </c>
      <c r="C29" s="47">
        <v>1</v>
      </c>
      <c r="D29" s="47">
        <v>1</v>
      </c>
      <c r="E29" s="47">
        <v>1</v>
      </c>
      <c r="F29" s="47">
        <v>1</v>
      </c>
      <c r="G29" s="47">
        <v>1</v>
      </c>
      <c r="H29" s="47">
        <v>1</v>
      </c>
      <c r="I29" s="47">
        <v>1</v>
      </c>
      <c r="J29" s="47">
        <v>1</v>
      </c>
      <c r="K29" s="47">
        <v>1</v>
      </c>
      <c r="L29" s="47">
        <v>1</v>
      </c>
      <c r="M29" s="47">
        <v>1</v>
      </c>
      <c r="N29" s="53">
        <v>1</v>
      </c>
    </row>
    <row r="30" spans="2:14" ht="13" x14ac:dyDescent="0.3">
      <c r="B30" s="77" t="s">
        <v>38</v>
      </c>
      <c r="C30" s="47">
        <v>1</v>
      </c>
      <c r="D30" s="47">
        <v>1</v>
      </c>
      <c r="E30" s="47">
        <v>1</v>
      </c>
      <c r="F30" s="47">
        <v>1</v>
      </c>
      <c r="G30" s="47">
        <v>1</v>
      </c>
      <c r="H30" s="47">
        <v>1</v>
      </c>
      <c r="I30" s="47">
        <v>1</v>
      </c>
      <c r="J30" s="47">
        <v>1</v>
      </c>
      <c r="K30" s="47">
        <v>1</v>
      </c>
      <c r="L30" s="47">
        <v>1</v>
      </c>
      <c r="M30" s="47">
        <v>1</v>
      </c>
      <c r="N30" s="53">
        <v>1</v>
      </c>
    </row>
    <row r="31" spans="2:14" ht="13.5" thickBot="1" x14ac:dyDescent="0.35">
      <c r="B31" s="78" t="s">
        <v>39</v>
      </c>
      <c r="C31" s="54">
        <v>1</v>
      </c>
      <c r="D31" s="54">
        <v>1</v>
      </c>
      <c r="E31" s="54">
        <v>1</v>
      </c>
      <c r="F31" s="54">
        <v>1</v>
      </c>
      <c r="G31" s="54">
        <v>1</v>
      </c>
      <c r="H31" s="54">
        <v>1</v>
      </c>
      <c r="I31" s="54">
        <v>1</v>
      </c>
      <c r="J31" s="54">
        <v>1</v>
      </c>
      <c r="K31" s="54">
        <v>1</v>
      </c>
      <c r="L31" s="54">
        <v>1</v>
      </c>
      <c r="M31" s="54">
        <v>1</v>
      </c>
      <c r="N31" s="55">
        <v>1</v>
      </c>
    </row>
    <row r="32" spans="2:14" ht="13" x14ac:dyDescent="0.3">
      <c r="B32" s="6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</row>
    <row r="33" spans="1:14" s="4" customFormat="1" ht="13" hidden="1" x14ac:dyDescent="0.3">
      <c r="B33" s="24" t="str">
        <f>B23</f>
        <v>Jours de présence ‘P’ pour les</v>
      </c>
      <c r="C33" s="11" t="s">
        <v>0</v>
      </c>
      <c r="D33" s="11" t="s">
        <v>1</v>
      </c>
      <c r="E33" s="11" t="s">
        <v>2</v>
      </c>
      <c r="F33" s="11" t="s">
        <v>3</v>
      </c>
      <c r="G33" s="11" t="s">
        <v>4</v>
      </c>
      <c r="H33" s="11" t="s">
        <v>5</v>
      </c>
      <c r="I33" s="11" t="s">
        <v>6</v>
      </c>
      <c r="J33" s="11" t="s">
        <v>7</v>
      </c>
      <c r="K33" s="11" t="s">
        <v>8</v>
      </c>
      <c r="L33" s="11" t="s">
        <v>9</v>
      </c>
      <c r="M33" s="11" t="s">
        <v>10</v>
      </c>
      <c r="N33" s="11" t="s">
        <v>11</v>
      </c>
    </row>
    <row r="34" spans="1:14" s="4" customFormat="1" hidden="1" x14ac:dyDescent="0.25">
      <c r="B34" s="35" t="str">
        <f>B24</f>
        <v xml:space="preserve">Promeneurs </v>
      </c>
      <c r="C34" s="122">
        <f t="shared" ref="C34:N34" si="0">VLOOKUP(C24,$C$11:$D$15,2,FALSE)</f>
        <v>3.3333333333333335E-3</v>
      </c>
      <c r="D34" s="122">
        <f t="shared" si="0"/>
        <v>3.3333333333333335E-3</v>
      </c>
      <c r="E34" s="122">
        <f t="shared" si="0"/>
        <v>3.3333333333333335E-3</v>
      </c>
      <c r="F34" s="122">
        <f t="shared" si="0"/>
        <v>3.3333333333333335E-3</v>
      </c>
      <c r="G34" s="122">
        <f t="shared" si="0"/>
        <v>3.3333333333333335E-3</v>
      </c>
      <c r="H34" s="122">
        <f t="shared" si="0"/>
        <v>3.3333333333333335E-3</v>
      </c>
      <c r="I34" s="122">
        <f t="shared" si="0"/>
        <v>3.3333333333333335E-3</v>
      </c>
      <c r="J34" s="122">
        <f t="shared" si="0"/>
        <v>3.3333333333333335E-3</v>
      </c>
      <c r="K34" s="122">
        <f t="shared" si="0"/>
        <v>3.3333333333333335E-3</v>
      </c>
      <c r="L34" s="122">
        <f t="shared" si="0"/>
        <v>3.3333333333333335E-3</v>
      </c>
      <c r="M34" s="122">
        <f t="shared" si="0"/>
        <v>3.3333333333333335E-3</v>
      </c>
      <c r="N34" s="122">
        <f t="shared" si="0"/>
        <v>3.3333333333333335E-3</v>
      </c>
    </row>
    <row r="35" spans="1:14" s="4" customFormat="1" hidden="1" x14ac:dyDescent="0.25">
      <c r="B35" s="35" t="str">
        <f t="shared" ref="B35:B41" si="1">B25</f>
        <v xml:space="preserve">Pêcheurs </v>
      </c>
      <c r="C35" s="122">
        <f t="shared" ref="C35:N35" si="2">VLOOKUP(C25,$C$11:$D$15,2,FALSE)</f>
        <v>3.3333333333333335E-3</v>
      </c>
      <c r="D35" s="122">
        <f t="shared" si="2"/>
        <v>3.3333333333333335E-3</v>
      </c>
      <c r="E35" s="122">
        <f t="shared" si="2"/>
        <v>3.3333333333333335E-3</v>
      </c>
      <c r="F35" s="122">
        <f t="shared" si="2"/>
        <v>3.3333333333333335E-3</v>
      </c>
      <c r="G35" s="122">
        <f t="shared" si="2"/>
        <v>3.3333333333333335E-3</v>
      </c>
      <c r="H35" s="122">
        <f t="shared" si="2"/>
        <v>3.3333333333333335E-3</v>
      </c>
      <c r="I35" s="122">
        <f t="shared" si="2"/>
        <v>3.3333333333333335E-3</v>
      </c>
      <c r="J35" s="122">
        <f t="shared" si="2"/>
        <v>3.3333333333333335E-3</v>
      </c>
      <c r="K35" s="122">
        <f t="shared" si="2"/>
        <v>3.3333333333333335E-3</v>
      </c>
      <c r="L35" s="122">
        <f t="shared" si="2"/>
        <v>3.3333333333333335E-3</v>
      </c>
      <c r="M35" s="122">
        <f t="shared" si="2"/>
        <v>3.3333333333333335E-3</v>
      </c>
      <c r="N35" s="122">
        <f t="shared" si="2"/>
        <v>3.3333333333333335E-3</v>
      </c>
    </row>
    <row r="36" spans="1:14" s="4" customFormat="1" hidden="1" x14ac:dyDescent="0.25">
      <c r="B36" s="35" t="str">
        <f t="shared" si="1"/>
        <v xml:space="preserve">Baigneurs </v>
      </c>
      <c r="C36" s="122">
        <f t="shared" ref="C36:N36" si="3">VLOOKUP(C26,$C$11:$D$15,2,FALSE)</f>
        <v>3.3333333333333335E-3</v>
      </c>
      <c r="D36" s="122">
        <f t="shared" si="3"/>
        <v>3.3333333333333335E-3</v>
      </c>
      <c r="E36" s="122">
        <f t="shared" si="3"/>
        <v>3.3333333333333335E-3</v>
      </c>
      <c r="F36" s="122">
        <f t="shared" si="3"/>
        <v>3.3333333333333335E-3</v>
      </c>
      <c r="G36" s="122">
        <f t="shared" si="3"/>
        <v>3.3333333333333333E-2</v>
      </c>
      <c r="H36" s="122">
        <f t="shared" si="3"/>
        <v>0.1</v>
      </c>
      <c r="I36" s="122">
        <f t="shared" si="3"/>
        <v>0.3</v>
      </c>
      <c r="J36" s="122">
        <f t="shared" si="3"/>
        <v>0.3</v>
      </c>
      <c r="K36" s="122">
        <f t="shared" si="3"/>
        <v>0.1</v>
      </c>
      <c r="L36" s="122">
        <f t="shared" si="3"/>
        <v>3.3333333333333333E-2</v>
      </c>
      <c r="M36" s="122">
        <f t="shared" si="3"/>
        <v>3.3333333333333335E-3</v>
      </c>
      <c r="N36" s="122">
        <f t="shared" si="3"/>
        <v>3.3333333333333335E-3</v>
      </c>
    </row>
    <row r="37" spans="1:14" s="4" customFormat="1" hidden="1" x14ac:dyDescent="0.25">
      <c r="B37" s="35" t="str">
        <f t="shared" si="1"/>
        <v>Canyonistes</v>
      </c>
      <c r="C37" s="122">
        <f t="shared" ref="C37:N37" si="4">VLOOKUP(C27,$C$11:$D$15,2,FALSE)</f>
        <v>3.3333333333333335E-3</v>
      </c>
      <c r="D37" s="122">
        <f t="shared" si="4"/>
        <v>3.3333333333333335E-3</v>
      </c>
      <c r="E37" s="122">
        <f t="shared" si="4"/>
        <v>3.3333333333333335E-3</v>
      </c>
      <c r="F37" s="122">
        <f t="shared" si="4"/>
        <v>3.3333333333333335E-3</v>
      </c>
      <c r="G37" s="122">
        <f t="shared" si="4"/>
        <v>3.3333333333333335E-3</v>
      </c>
      <c r="H37" s="122">
        <f t="shared" si="4"/>
        <v>3.3333333333333335E-3</v>
      </c>
      <c r="I37" s="122">
        <f t="shared" si="4"/>
        <v>3.3333333333333335E-3</v>
      </c>
      <c r="J37" s="122">
        <f t="shared" si="4"/>
        <v>3.3333333333333335E-3</v>
      </c>
      <c r="K37" s="122">
        <f t="shared" si="4"/>
        <v>3.3333333333333335E-3</v>
      </c>
      <c r="L37" s="122">
        <f t="shared" si="4"/>
        <v>3.3333333333333335E-3</v>
      </c>
      <c r="M37" s="122">
        <f t="shared" si="4"/>
        <v>3.3333333333333335E-3</v>
      </c>
      <c r="N37" s="122">
        <f t="shared" si="4"/>
        <v>3.3333333333333335E-3</v>
      </c>
    </row>
    <row r="38" spans="1:14" s="4" customFormat="1" hidden="1" x14ac:dyDescent="0.25">
      <c r="B38" s="35" t="str">
        <f t="shared" si="1"/>
        <v>Rafters</v>
      </c>
      <c r="C38" s="122">
        <f t="shared" ref="C38:N38" si="5">VLOOKUP(C28,$C$11:$D$15,2,FALSE)</f>
        <v>3.3333333333333335E-3</v>
      </c>
      <c r="D38" s="122">
        <f t="shared" si="5"/>
        <v>3.3333333333333335E-3</v>
      </c>
      <c r="E38" s="122">
        <f t="shared" si="5"/>
        <v>3.3333333333333335E-3</v>
      </c>
      <c r="F38" s="122">
        <f t="shared" si="5"/>
        <v>3.3333333333333335E-3</v>
      </c>
      <c r="G38" s="122">
        <f t="shared" si="5"/>
        <v>3.3333333333333335E-3</v>
      </c>
      <c r="H38" s="122">
        <f t="shared" si="5"/>
        <v>3.3333333333333335E-3</v>
      </c>
      <c r="I38" s="122">
        <f t="shared" si="5"/>
        <v>3.3333333333333335E-3</v>
      </c>
      <c r="J38" s="122">
        <f t="shared" si="5"/>
        <v>3.3333333333333335E-3</v>
      </c>
      <c r="K38" s="122">
        <f t="shared" si="5"/>
        <v>3.3333333333333335E-3</v>
      </c>
      <c r="L38" s="122">
        <f t="shared" si="5"/>
        <v>3.3333333333333335E-3</v>
      </c>
      <c r="M38" s="122">
        <f t="shared" si="5"/>
        <v>3.3333333333333335E-3</v>
      </c>
      <c r="N38" s="122">
        <f t="shared" si="5"/>
        <v>3.3333333333333335E-3</v>
      </c>
    </row>
    <row r="39" spans="1:14" s="4" customFormat="1" hidden="1" x14ac:dyDescent="0.25">
      <c r="B39" s="35" t="str">
        <f t="shared" si="1"/>
        <v>a</v>
      </c>
      <c r="C39" s="122">
        <f t="shared" ref="C39:N39" si="6">VLOOKUP(C29,$C$11:$D$15,2,FALSE)</f>
        <v>3.3333333333333335E-3</v>
      </c>
      <c r="D39" s="122">
        <f t="shared" si="6"/>
        <v>3.3333333333333335E-3</v>
      </c>
      <c r="E39" s="122">
        <f t="shared" si="6"/>
        <v>3.3333333333333335E-3</v>
      </c>
      <c r="F39" s="122">
        <f t="shared" si="6"/>
        <v>3.3333333333333335E-3</v>
      </c>
      <c r="G39" s="122">
        <f t="shared" si="6"/>
        <v>3.3333333333333335E-3</v>
      </c>
      <c r="H39" s="122">
        <f t="shared" si="6"/>
        <v>3.3333333333333335E-3</v>
      </c>
      <c r="I39" s="122">
        <f t="shared" si="6"/>
        <v>3.3333333333333335E-3</v>
      </c>
      <c r="J39" s="122">
        <f t="shared" si="6"/>
        <v>3.3333333333333335E-3</v>
      </c>
      <c r="K39" s="122">
        <f t="shared" si="6"/>
        <v>3.3333333333333335E-3</v>
      </c>
      <c r="L39" s="122">
        <f t="shared" si="6"/>
        <v>3.3333333333333335E-3</v>
      </c>
      <c r="M39" s="122">
        <f t="shared" si="6"/>
        <v>3.3333333333333335E-3</v>
      </c>
      <c r="N39" s="122">
        <f t="shared" si="6"/>
        <v>3.3333333333333335E-3</v>
      </c>
    </row>
    <row r="40" spans="1:14" s="4" customFormat="1" hidden="1" x14ac:dyDescent="0.25">
      <c r="B40" s="35" t="str">
        <f t="shared" si="1"/>
        <v>b</v>
      </c>
      <c r="C40" s="122">
        <f t="shared" ref="C40:N40" si="7">VLOOKUP(C30,$C$11:$D$15,2,FALSE)</f>
        <v>3.3333333333333335E-3</v>
      </c>
      <c r="D40" s="122">
        <f t="shared" si="7"/>
        <v>3.3333333333333335E-3</v>
      </c>
      <c r="E40" s="122">
        <f t="shared" si="7"/>
        <v>3.3333333333333335E-3</v>
      </c>
      <c r="F40" s="122">
        <f t="shared" si="7"/>
        <v>3.3333333333333335E-3</v>
      </c>
      <c r="G40" s="122">
        <f t="shared" si="7"/>
        <v>3.3333333333333335E-3</v>
      </c>
      <c r="H40" s="122">
        <f t="shared" si="7"/>
        <v>3.3333333333333335E-3</v>
      </c>
      <c r="I40" s="122">
        <f t="shared" si="7"/>
        <v>3.3333333333333335E-3</v>
      </c>
      <c r="J40" s="122">
        <f t="shared" si="7"/>
        <v>3.3333333333333335E-3</v>
      </c>
      <c r="K40" s="122">
        <f t="shared" si="7"/>
        <v>3.3333333333333335E-3</v>
      </c>
      <c r="L40" s="122">
        <f t="shared" si="7"/>
        <v>3.3333333333333335E-3</v>
      </c>
      <c r="M40" s="122">
        <f t="shared" si="7"/>
        <v>3.3333333333333335E-3</v>
      </c>
      <c r="N40" s="122">
        <f t="shared" si="7"/>
        <v>3.3333333333333335E-3</v>
      </c>
    </row>
    <row r="41" spans="1:14" s="4" customFormat="1" hidden="1" x14ac:dyDescent="0.25">
      <c r="B41" s="35" t="str">
        <f t="shared" si="1"/>
        <v>c</v>
      </c>
      <c r="C41" s="122">
        <f t="shared" ref="C41:N41" si="8">VLOOKUP(C31,$C$11:$D$15,2,FALSE)</f>
        <v>3.3333333333333335E-3</v>
      </c>
      <c r="D41" s="122">
        <f t="shared" si="8"/>
        <v>3.3333333333333335E-3</v>
      </c>
      <c r="E41" s="122">
        <f t="shared" si="8"/>
        <v>3.3333333333333335E-3</v>
      </c>
      <c r="F41" s="122">
        <f t="shared" si="8"/>
        <v>3.3333333333333335E-3</v>
      </c>
      <c r="G41" s="122">
        <f t="shared" si="8"/>
        <v>3.3333333333333335E-3</v>
      </c>
      <c r="H41" s="122">
        <f t="shared" si="8"/>
        <v>3.3333333333333335E-3</v>
      </c>
      <c r="I41" s="122">
        <f t="shared" si="8"/>
        <v>3.3333333333333335E-3</v>
      </c>
      <c r="J41" s="122">
        <f t="shared" si="8"/>
        <v>3.3333333333333335E-3</v>
      </c>
      <c r="K41" s="122">
        <f t="shared" si="8"/>
        <v>3.3333333333333335E-3</v>
      </c>
      <c r="L41" s="122">
        <f t="shared" si="8"/>
        <v>3.3333333333333335E-3</v>
      </c>
      <c r="M41" s="122">
        <f t="shared" si="8"/>
        <v>3.3333333333333335E-3</v>
      </c>
      <c r="N41" s="122">
        <f t="shared" si="8"/>
        <v>3.3333333333333335E-3</v>
      </c>
    </row>
    <row r="42" spans="1:14" s="4" customFormat="1" ht="13" x14ac:dyDescent="0.3">
      <c r="B42" s="50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</row>
    <row r="43" spans="1:14" s="19" customFormat="1" ht="13" x14ac:dyDescent="0.3">
      <c r="A43" s="101">
        <v>3</v>
      </c>
      <c r="B43" s="34" t="s">
        <v>90</v>
      </c>
      <c r="C43" s="51"/>
    </row>
    <row r="44" spans="1:14" ht="13" x14ac:dyDescent="0.3">
      <c r="B44" s="1" t="s">
        <v>91</v>
      </c>
      <c r="C44" s="4"/>
      <c r="G44" s="19"/>
      <c r="H44" s="19"/>
      <c r="I44" s="19"/>
      <c r="J44" s="19"/>
      <c r="K44" s="19"/>
      <c r="L44" s="19"/>
      <c r="M44" s="19"/>
    </row>
    <row r="45" spans="1:14" ht="13" x14ac:dyDescent="0.3">
      <c r="B45" s="79"/>
      <c r="C45" s="2" t="s">
        <v>25</v>
      </c>
      <c r="D45" s="2" t="s">
        <v>17</v>
      </c>
      <c r="G45" s="19"/>
      <c r="H45" s="19"/>
      <c r="I45" s="19"/>
      <c r="J45" s="19"/>
      <c r="K45" s="19"/>
      <c r="L45" s="19"/>
      <c r="M45" s="34"/>
    </row>
    <row r="46" spans="1:14" ht="13" x14ac:dyDescent="0.3">
      <c r="B46" s="111" t="s">
        <v>155</v>
      </c>
      <c r="C46" s="108">
        <v>5</v>
      </c>
      <c r="D46" s="80">
        <v>3</v>
      </c>
      <c r="G46" s="7"/>
      <c r="H46" s="7"/>
      <c r="J46" s="162"/>
      <c r="K46" s="162"/>
      <c r="M46" s="163"/>
    </row>
    <row r="47" spans="1:14" ht="13" x14ac:dyDescent="0.3">
      <c r="B47" s="111" t="s">
        <v>156</v>
      </c>
      <c r="C47" s="109">
        <v>4</v>
      </c>
      <c r="D47" s="80">
        <v>2</v>
      </c>
      <c r="G47" s="7"/>
      <c r="H47" s="7"/>
      <c r="J47" s="162"/>
      <c r="K47" s="162"/>
      <c r="M47" s="163"/>
    </row>
    <row r="48" spans="1:14" ht="13" x14ac:dyDescent="0.3">
      <c r="B48" s="111" t="s">
        <v>157</v>
      </c>
      <c r="C48" s="109">
        <v>3</v>
      </c>
      <c r="D48" s="80">
        <v>1.5</v>
      </c>
      <c r="G48" s="7"/>
      <c r="H48" s="7"/>
      <c r="J48" s="162"/>
      <c r="K48" s="162"/>
      <c r="M48" s="163"/>
    </row>
    <row r="49" spans="2:14" ht="13" x14ac:dyDescent="0.3">
      <c r="B49" s="111" t="s">
        <v>158</v>
      </c>
      <c r="C49" s="109">
        <v>2</v>
      </c>
      <c r="D49" s="80">
        <v>1</v>
      </c>
      <c r="G49" s="7"/>
      <c r="H49" s="7"/>
      <c r="J49" s="162"/>
      <c r="K49" s="162"/>
      <c r="M49" s="164"/>
    </row>
    <row r="50" spans="2:14" s="19" customFormat="1" ht="13" x14ac:dyDescent="0.3">
      <c r="B50" s="112" t="s">
        <v>159</v>
      </c>
      <c r="C50" s="110">
        <v>1</v>
      </c>
      <c r="D50" s="80">
        <v>0.5</v>
      </c>
      <c r="E50" s="32" t="s">
        <v>92</v>
      </c>
      <c r="F50"/>
      <c r="G50" s="7"/>
      <c r="H50" s="7"/>
      <c r="I50"/>
      <c r="J50" s="162"/>
      <c r="K50" s="162"/>
      <c r="M50" s="165"/>
    </row>
    <row r="51" spans="2:14" s="19" customFormat="1" ht="13" x14ac:dyDescent="0.3">
      <c r="B51" s="33"/>
      <c r="C51" s="30"/>
      <c r="D51" s="17"/>
      <c r="E51" s="32"/>
      <c r="G51" s="26"/>
      <c r="H51" s="26"/>
    </row>
    <row r="52" spans="2:14" ht="13" x14ac:dyDescent="0.3">
      <c r="B52" s="1" t="s">
        <v>93</v>
      </c>
      <c r="D52" s="28"/>
    </row>
    <row r="53" spans="2:14" ht="13" x14ac:dyDescent="0.3">
      <c r="B53" s="83" t="s">
        <v>94</v>
      </c>
      <c r="D53" s="28"/>
    </row>
    <row r="54" spans="2:14" ht="13" x14ac:dyDescent="0.3">
      <c r="B54" s="83" t="s">
        <v>95</v>
      </c>
      <c r="D54" s="28"/>
    </row>
    <row r="55" spans="2:14" ht="13" x14ac:dyDescent="0.3">
      <c r="B55" s="83" t="s">
        <v>96</v>
      </c>
      <c r="D55" s="28"/>
    </row>
    <row r="56" spans="2:14" ht="13" x14ac:dyDescent="0.3">
      <c r="B56" s="83" t="s">
        <v>97</v>
      </c>
      <c r="D56" s="28"/>
    </row>
    <row r="58" spans="2:14" ht="13.5" thickBot="1" x14ac:dyDescent="0.35">
      <c r="B58" s="2" t="s">
        <v>98</v>
      </c>
      <c r="C58" s="73" t="str">
        <f>C23</f>
        <v>Jan</v>
      </c>
      <c r="D58" s="73" t="str">
        <f t="shared" ref="D58:N58" si="9">D23</f>
        <v>Fév</v>
      </c>
      <c r="E58" s="73" t="str">
        <f t="shared" si="9"/>
        <v>Mars</v>
      </c>
      <c r="F58" s="73" t="str">
        <f t="shared" si="9"/>
        <v>Avr</v>
      </c>
      <c r="G58" s="73" t="str">
        <f t="shared" si="9"/>
        <v>Mai</v>
      </c>
      <c r="H58" s="73" t="str">
        <f t="shared" si="9"/>
        <v>Juin</v>
      </c>
      <c r="I58" s="73" t="str">
        <f t="shared" si="9"/>
        <v>Juil</v>
      </c>
      <c r="J58" s="73" t="str">
        <f t="shared" si="9"/>
        <v>Août</v>
      </c>
      <c r="K58" s="73" t="str">
        <f t="shared" si="9"/>
        <v>Sept</v>
      </c>
      <c r="L58" s="73" t="str">
        <f t="shared" si="9"/>
        <v>Oct</v>
      </c>
      <c r="M58" s="73" t="str">
        <f t="shared" si="9"/>
        <v>Nov</v>
      </c>
      <c r="N58" s="73" t="str">
        <f t="shared" si="9"/>
        <v>Déc</v>
      </c>
    </row>
    <row r="59" spans="2:14" ht="13" x14ac:dyDescent="0.3">
      <c r="B59" s="84" t="str">
        <f>B24</f>
        <v xml:space="preserve">Promeneurs </v>
      </c>
      <c r="C59" s="85">
        <v>1</v>
      </c>
      <c r="D59" s="74">
        <v>1</v>
      </c>
      <c r="E59" s="74">
        <v>1</v>
      </c>
      <c r="F59" s="74">
        <v>1</v>
      </c>
      <c r="G59" s="74">
        <v>1</v>
      </c>
      <c r="H59" s="74">
        <v>1</v>
      </c>
      <c r="I59" s="74">
        <v>1</v>
      </c>
      <c r="J59" s="74">
        <v>1</v>
      </c>
      <c r="K59" s="74">
        <v>1</v>
      </c>
      <c r="L59" s="74">
        <v>1</v>
      </c>
      <c r="M59" s="74">
        <v>1</v>
      </c>
      <c r="N59" s="75">
        <v>1</v>
      </c>
    </row>
    <row r="60" spans="2:14" ht="13" x14ac:dyDescent="0.3">
      <c r="B60" s="84" t="str">
        <f t="shared" ref="B60:B66" si="10">B25</f>
        <v xml:space="preserve">Pêcheurs </v>
      </c>
      <c r="C60" s="86">
        <v>1</v>
      </c>
      <c r="D60" s="47">
        <v>1</v>
      </c>
      <c r="E60" s="47">
        <v>1</v>
      </c>
      <c r="F60" s="47">
        <v>1</v>
      </c>
      <c r="G60" s="47">
        <v>1</v>
      </c>
      <c r="H60" s="47">
        <v>1</v>
      </c>
      <c r="I60" s="47">
        <v>1</v>
      </c>
      <c r="J60" s="47">
        <v>1</v>
      </c>
      <c r="K60" s="47">
        <v>1</v>
      </c>
      <c r="L60" s="47">
        <v>1</v>
      </c>
      <c r="M60" s="47">
        <v>1</v>
      </c>
      <c r="N60" s="53">
        <v>1</v>
      </c>
    </row>
    <row r="61" spans="2:14" ht="13" x14ac:dyDescent="0.3">
      <c r="B61" s="84" t="str">
        <f t="shared" si="10"/>
        <v xml:space="preserve">Baigneurs </v>
      </c>
      <c r="C61" s="86">
        <v>1</v>
      </c>
      <c r="D61" s="47">
        <v>1</v>
      </c>
      <c r="E61" s="47">
        <v>1</v>
      </c>
      <c r="F61" s="47">
        <v>1</v>
      </c>
      <c r="G61" s="47">
        <v>2</v>
      </c>
      <c r="H61" s="47">
        <v>2</v>
      </c>
      <c r="I61" s="47">
        <v>3</v>
      </c>
      <c r="J61" s="47">
        <v>3</v>
      </c>
      <c r="K61" s="47">
        <v>2</v>
      </c>
      <c r="L61" s="47">
        <v>2</v>
      </c>
      <c r="M61" s="47">
        <v>1</v>
      </c>
      <c r="N61" s="53">
        <v>1</v>
      </c>
    </row>
    <row r="62" spans="2:14" ht="13" x14ac:dyDescent="0.3">
      <c r="B62" s="84" t="str">
        <f t="shared" si="10"/>
        <v>Canyonistes</v>
      </c>
      <c r="C62" s="86">
        <v>1</v>
      </c>
      <c r="D62" s="47">
        <v>1</v>
      </c>
      <c r="E62" s="47">
        <v>1</v>
      </c>
      <c r="F62" s="47">
        <v>1</v>
      </c>
      <c r="G62" s="47">
        <v>1</v>
      </c>
      <c r="H62" s="47">
        <v>1</v>
      </c>
      <c r="I62" s="47">
        <v>1</v>
      </c>
      <c r="J62" s="47">
        <v>1</v>
      </c>
      <c r="K62" s="47">
        <v>1</v>
      </c>
      <c r="L62" s="47">
        <v>1</v>
      </c>
      <c r="M62" s="47">
        <v>1</v>
      </c>
      <c r="N62" s="53">
        <v>1</v>
      </c>
    </row>
    <row r="63" spans="2:14" ht="13" x14ac:dyDescent="0.3">
      <c r="B63" s="84" t="str">
        <f t="shared" si="10"/>
        <v>Rafters</v>
      </c>
      <c r="C63" s="86">
        <v>1</v>
      </c>
      <c r="D63" s="47">
        <v>1</v>
      </c>
      <c r="E63" s="47">
        <v>1</v>
      </c>
      <c r="F63" s="47">
        <v>1</v>
      </c>
      <c r="G63" s="47">
        <v>1</v>
      </c>
      <c r="H63" s="47">
        <v>1</v>
      </c>
      <c r="I63" s="47">
        <v>1</v>
      </c>
      <c r="J63" s="47">
        <v>1</v>
      </c>
      <c r="K63" s="47">
        <v>1</v>
      </c>
      <c r="L63" s="47">
        <v>1</v>
      </c>
      <c r="M63" s="47">
        <v>1</v>
      </c>
      <c r="N63" s="53">
        <v>1</v>
      </c>
    </row>
    <row r="64" spans="2:14" ht="13" x14ac:dyDescent="0.3">
      <c r="B64" s="84" t="str">
        <f t="shared" si="10"/>
        <v>a</v>
      </c>
      <c r="C64" s="86">
        <v>1</v>
      </c>
      <c r="D64" s="47">
        <v>1</v>
      </c>
      <c r="E64" s="47">
        <v>1</v>
      </c>
      <c r="F64" s="47">
        <v>1</v>
      </c>
      <c r="G64" s="47">
        <v>1</v>
      </c>
      <c r="H64" s="47">
        <v>1</v>
      </c>
      <c r="I64" s="47">
        <v>1</v>
      </c>
      <c r="J64" s="47">
        <v>1</v>
      </c>
      <c r="K64" s="47">
        <v>1</v>
      </c>
      <c r="L64" s="47">
        <v>1</v>
      </c>
      <c r="M64" s="47">
        <v>1</v>
      </c>
      <c r="N64" s="53">
        <v>1</v>
      </c>
    </row>
    <row r="65" spans="1:14" ht="13" x14ac:dyDescent="0.3">
      <c r="B65" s="84" t="str">
        <f t="shared" si="10"/>
        <v>b</v>
      </c>
      <c r="C65" s="86">
        <v>1</v>
      </c>
      <c r="D65" s="47">
        <v>1</v>
      </c>
      <c r="E65" s="47">
        <v>1</v>
      </c>
      <c r="F65" s="47">
        <v>1</v>
      </c>
      <c r="G65" s="47">
        <v>1</v>
      </c>
      <c r="H65" s="47">
        <v>1</v>
      </c>
      <c r="I65" s="47">
        <v>1</v>
      </c>
      <c r="J65" s="47">
        <v>1</v>
      </c>
      <c r="K65" s="47">
        <v>1</v>
      </c>
      <c r="L65" s="47">
        <v>1</v>
      </c>
      <c r="M65" s="47">
        <v>1</v>
      </c>
      <c r="N65" s="53">
        <v>1</v>
      </c>
    </row>
    <row r="66" spans="1:14" ht="13.5" thickBot="1" x14ac:dyDescent="0.35">
      <c r="B66" s="84" t="str">
        <f t="shared" si="10"/>
        <v>c</v>
      </c>
      <c r="C66" s="87">
        <v>1</v>
      </c>
      <c r="D66" s="54">
        <v>1</v>
      </c>
      <c r="E66" s="54">
        <v>1</v>
      </c>
      <c r="F66" s="54">
        <v>1</v>
      </c>
      <c r="G66" s="54">
        <v>1</v>
      </c>
      <c r="H66" s="54">
        <v>1</v>
      </c>
      <c r="I66" s="54">
        <v>1</v>
      </c>
      <c r="J66" s="54">
        <v>1</v>
      </c>
      <c r="K66" s="54">
        <v>1</v>
      </c>
      <c r="L66" s="54">
        <v>1</v>
      </c>
      <c r="M66" s="54">
        <v>1</v>
      </c>
      <c r="N66" s="55">
        <v>1</v>
      </c>
    </row>
    <row r="67" spans="1:14" ht="13" x14ac:dyDescent="0.3">
      <c r="B67" s="6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</row>
    <row r="68" spans="1:14" s="4" customFormat="1" ht="13" hidden="1" x14ac:dyDescent="0.3">
      <c r="B68" s="24" t="str">
        <f>B58</f>
        <v>Nombre de personnes-h 'A'</v>
      </c>
      <c r="C68" s="11" t="s">
        <v>0</v>
      </c>
      <c r="D68" s="11" t="s">
        <v>1</v>
      </c>
      <c r="E68" s="11" t="s">
        <v>2</v>
      </c>
      <c r="F68" s="11" t="s">
        <v>3</v>
      </c>
      <c r="G68" s="11" t="s">
        <v>4</v>
      </c>
      <c r="H68" s="11" t="s">
        <v>5</v>
      </c>
      <c r="I68" s="11" t="s">
        <v>6</v>
      </c>
      <c r="J68" s="11" t="s">
        <v>7</v>
      </c>
      <c r="K68" s="11" t="s">
        <v>8</v>
      </c>
      <c r="L68" s="11" t="s">
        <v>9</v>
      </c>
      <c r="M68" s="11" t="s">
        <v>10</v>
      </c>
      <c r="N68" s="11" t="s">
        <v>11</v>
      </c>
    </row>
    <row r="69" spans="1:14" s="4" customFormat="1" hidden="1" x14ac:dyDescent="0.25">
      <c r="B69" s="35" t="str">
        <f>B59</f>
        <v xml:space="preserve">Promeneurs </v>
      </c>
      <c r="C69" s="122">
        <f t="shared" ref="C69:N69" si="11">VLOOKUP(C59,$C$46:$D$50,2,FALSE)</f>
        <v>0.5</v>
      </c>
      <c r="D69" s="122">
        <f t="shared" si="11"/>
        <v>0.5</v>
      </c>
      <c r="E69" s="122">
        <f t="shared" si="11"/>
        <v>0.5</v>
      </c>
      <c r="F69" s="122">
        <f t="shared" si="11"/>
        <v>0.5</v>
      </c>
      <c r="G69" s="122">
        <f t="shared" si="11"/>
        <v>0.5</v>
      </c>
      <c r="H69" s="122">
        <f t="shared" si="11"/>
        <v>0.5</v>
      </c>
      <c r="I69" s="122">
        <f t="shared" si="11"/>
        <v>0.5</v>
      </c>
      <c r="J69" s="122">
        <f t="shared" si="11"/>
        <v>0.5</v>
      </c>
      <c r="K69" s="122">
        <f t="shared" si="11"/>
        <v>0.5</v>
      </c>
      <c r="L69" s="122">
        <f t="shared" si="11"/>
        <v>0.5</v>
      </c>
      <c r="M69" s="122">
        <f t="shared" si="11"/>
        <v>0.5</v>
      </c>
      <c r="N69" s="122">
        <f t="shared" si="11"/>
        <v>0.5</v>
      </c>
    </row>
    <row r="70" spans="1:14" s="4" customFormat="1" hidden="1" x14ac:dyDescent="0.25">
      <c r="B70" s="35" t="str">
        <f t="shared" ref="B70:B76" si="12">B60</f>
        <v xml:space="preserve">Pêcheurs </v>
      </c>
      <c r="C70" s="122">
        <f t="shared" ref="C70:N70" si="13">VLOOKUP(C60,$C$46:$D$50,2,FALSE)</f>
        <v>0.5</v>
      </c>
      <c r="D70" s="122">
        <f t="shared" si="13"/>
        <v>0.5</v>
      </c>
      <c r="E70" s="122">
        <f t="shared" si="13"/>
        <v>0.5</v>
      </c>
      <c r="F70" s="122">
        <f t="shared" si="13"/>
        <v>0.5</v>
      </c>
      <c r="G70" s="122">
        <f t="shared" si="13"/>
        <v>0.5</v>
      </c>
      <c r="H70" s="122">
        <f t="shared" si="13"/>
        <v>0.5</v>
      </c>
      <c r="I70" s="122">
        <f t="shared" si="13"/>
        <v>0.5</v>
      </c>
      <c r="J70" s="122">
        <f t="shared" si="13"/>
        <v>0.5</v>
      </c>
      <c r="K70" s="122">
        <f t="shared" si="13"/>
        <v>0.5</v>
      </c>
      <c r="L70" s="122">
        <f t="shared" si="13"/>
        <v>0.5</v>
      </c>
      <c r="M70" s="122">
        <f t="shared" si="13"/>
        <v>0.5</v>
      </c>
      <c r="N70" s="122">
        <f t="shared" si="13"/>
        <v>0.5</v>
      </c>
    </row>
    <row r="71" spans="1:14" s="4" customFormat="1" hidden="1" x14ac:dyDescent="0.25">
      <c r="B71" s="35" t="str">
        <f t="shared" si="12"/>
        <v xml:space="preserve">Baigneurs </v>
      </c>
      <c r="C71" s="122">
        <f t="shared" ref="C71:N71" si="14">VLOOKUP(C61,$C$46:$D$50,2,FALSE)</f>
        <v>0.5</v>
      </c>
      <c r="D71" s="122">
        <f t="shared" si="14"/>
        <v>0.5</v>
      </c>
      <c r="E71" s="122">
        <f t="shared" si="14"/>
        <v>0.5</v>
      </c>
      <c r="F71" s="122">
        <f t="shared" si="14"/>
        <v>0.5</v>
      </c>
      <c r="G71" s="122">
        <f t="shared" si="14"/>
        <v>1</v>
      </c>
      <c r="H71" s="122">
        <f t="shared" si="14"/>
        <v>1</v>
      </c>
      <c r="I71" s="122">
        <f t="shared" si="14"/>
        <v>1.5</v>
      </c>
      <c r="J71" s="122">
        <f t="shared" si="14"/>
        <v>1.5</v>
      </c>
      <c r="K71" s="122">
        <f t="shared" si="14"/>
        <v>1</v>
      </c>
      <c r="L71" s="122">
        <f t="shared" si="14"/>
        <v>1</v>
      </c>
      <c r="M71" s="122">
        <f t="shared" si="14"/>
        <v>0.5</v>
      </c>
      <c r="N71" s="122">
        <f t="shared" si="14"/>
        <v>0.5</v>
      </c>
    </row>
    <row r="72" spans="1:14" s="4" customFormat="1" ht="14.25" hidden="1" customHeight="1" x14ac:dyDescent="0.25">
      <c r="B72" s="35" t="str">
        <f t="shared" si="12"/>
        <v>Canyonistes</v>
      </c>
      <c r="C72" s="122">
        <f t="shared" ref="C72:N72" si="15">VLOOKUP(C62,$C$46:$D$50,2,FALSE)</f>
        <v>0.5</v>
      </c>
      <c r="D72" s="122">
        <f t="shared" si="15"/>
        <v>0.5</v>
      </c>
      <c r="E72" s="122">
        <f t="shared" si="15"/>
        <v>0.5</v>
      </c>
      <c r="F72" s="122">
        <f t="shared" si="15"/>
        <v>0.5</v>
      </c>
      <c r="G72" s="122">
        <f t="shared" si="15"/>
        <v>0.5</v>
      </c>
      <c r="H72" s="122">
        <f t="shared" si="15"/>
        <v>0.5</v>
      </c>
      <c r="I72" s="122">
        <f t="shared" si="15"/>
        <v>0.5</v>
      </c>
      <c r="J72" s="122">
        <f t="shared" si="15"/>
        <v>0.5</v>
      </c>
      <c r="K72" s="122">
        <f t="shared" si="15"/>
        <v>0.5</v>
      </c>
      <c r="L72" s="122">
        <f t="shared" si="15"/>
        <v>0.5</v>
      </c>
      <c r="M72" s="122">
        <f t="shared" si="15"/>
        <v>0.5</v>
      </c>
      <c r="N72" s="122">
        <f t="shared" si="15"/>
        <v>0.5</v>
      </c>
    </row>
    <row r="73" spans="1:14" s="4" customFormat="1" hidden="1" x14ac:dyDescent="0.25">
      <c r="B73" s="35" t="str">
        <f t="shared" si="12"/>
        <v>Rafters</v>
      </c>
      <c r="C73" s="122">
        <f t="shared" ref="C73:N73" si="16">VLOOKUP(C63,$C$46:$D$50,2,FALSE)</f>
        <v>0.5</v>
      </c>
      <c r="D73" s="122">
        <f t="shared" si="16"/>
        <v>0.5</v>
      </c>
      <c r="E73" s="122">
        <f t="shared" si="16"/>
        <v>0.5</v>
      </c>
      <c r="F73" s="122">
        <f t="shared" si="16"/>
        <v>0.5</v>
      </c>
      <c r="G73" s="122">
        <f t="shared" si="16"/>
        <v>0.5</v>
      </c>
      <c r="H73" s="122">
        <f t="shared" si="16"/>
        <v>0.5</v>
      </c>
      <c r="I73" s="122">
        <f t="shared" si="16"/>
        <v>0.5</v>
      </c>
      <c r="J73" s="122">
        <f t="shared" si="16"/>
        <v>0.5</v>
      </c>
      <c r="K73" s="122">
        <f t="shared" si="16"/>
        <v>0.5</v>
      </c>
      <c r="L73" s="122">
        <f t="shared" si="16"/>
        <v>0.5</v>
      </c>
      <c r="M73" s="122">
        <f t="shared" si="16"/>
        <v>0.5</v>
      </c>
      <c r="N73" s="122">
        <f t="shared" si="16"/>
        <v>0.5</v>
      </c>
    </row>
    <row r="74" spans="1:14" s="4" customFormat="1" hidden="1" x14ac:dyDescent="0.25">
      <c r="B74" s="35" t="str">
        <f t="shared" si="12"/>
        <v>a</v>
      </c>
      <c r="C74" s="122">
        <f t="shared" ref="C74:N74" si="17">VLOOKUP(C64,$C$46:$D$50,2,FALSE)</f>
        <v>0.5</v>
      </c>
      <c r="D74" s="122">
        <f t="shared" si="17"/>
        <v>0.5</v>
      </c>
      <c r="E74" s="122">
        <f t="shared" si="17"/>
        <v>0.5</v>
      </c>
      <c r="F74" s="122">
        <f t="shared" si="17"/>
        <v>0.5</v>
      </c>
      <c r="G74" s="122">
        <f t="shared" si="17"/>
        <v>0.5</v>
      </c>
      <c r="H74" s="122">
        <f t="shared" si="17"/>
        <v>0.5</v>
      </c>
      <c r="I74" s="122">
        <f t="shared" si="17"/>
        <v>0.5</v>
      </c>
      <c r="J74" s="122">
        <f t="shared" si="17"/>
        <v>0.5</v>
      </c>
      <c r="K74" s="122">
        <f t="shared" si="17"/>
        <v>0.5</v>
      </c>
      <c r="L74" s="122">
        <f t="shared" si="17"/>
        <v>0.5</v>
      </c>
      <c r="M74" s="122">
        <f t="shared" si="17"/>
        <v>0.5</v>
      </c>
      <c r="N74" s="122">
        <f t="shared" si="17"/>
        <v>0.5</v>
      </c>
    </row>
    <row r="75" spans="1:14" s="4" customFormat="1" hidden="1" x14ac:dyDescent="0.25">
      <c r="B75" s="35" t="str">
        <f t="shared" si="12"/>
        <v>b</v>
      </c>
      <c r="C75" s="122">
        <f t="shared" ref="C75:N75" si="18">VLOOKUP(C65,$C$46:$D$50,2,FALSE)</f>
        <v>0.5</v>
      </c>
      <c r="D75" s="122">
        <f t="shared" si="18"/>
        <v>0.5</v>
      </c>
      <c r="E75" s="122">
        <f t="shared" si="18"/>
        <v>0.5</v>
      </c>
      <c r="F75" s="122">
        <f t="shared" si="18"/>
        <v>0.5</v>
      </c>
      <c r="G75" s="122">
        <f t="shared" si="18"/>
        <v>0.5</v>
      </c>
      <c r="H75" s="122">
        <f t="shared" si="18"/>
        <v>0.5</v>
      </c>
      <c r="I75" s="122">
        <f t="shared" si="18"/>
        <v>0.5</v>
      </c>
      <c r="J75" s="122">
        <f t="shared" si="18"/>
        <v>0.5</v>
      </c>
      <c r="K75" s="122">
        <f t="shared" si="18"/>
        <v>0.5</v>
      </c>
      <c r="L75" s="122">
        <f t="shared" si="18"/>
        <v>0.5</v>
      </c>
      <c r="M75" s="122">
        <f t="shared" si="18"/>
        <v>0.5</v>
      </c>
      <c r="N75" s="122">
        <f t="shared" si="18"/>
        <v>0.5</v>
      </c>
    </row>
    <row r="76" spans="1:14" s="4" customFormat="1" hidden="1" x14ac:dyDescent="0.25">
      <c r="B76" s="35" t="str">
        <f t="shared" si="12"/>
        <v>c</v>
      </c>
      <c r="C76" s="122">
        <f t="shared" ref="C76:N76" si="19">VLOOKUP(C66,$C$46:$D$50,2,FALSE)</f>
        <v>0.5</v>
      </c>
      <c r="D76" s="122">
        <f t="shared" si="19"/>
        <v>0.5</v>
      </c>
      <c r="E76" s="122">
        <f t="shared" si="19"/>
        <v>0.5</v>
      </c>
      <c r="F76" s="122">
        <f t="shared" si="19"/>
        <v>0.5</v>
      </c>
      <c r="G76" s="122">
        <f t="shared" si="19"/>
        <v>0.5</v>
      </c>
      <c r="H76" s="122">
        <f t="shared" si="19"/>
        <v>0.5</v>
      </c>
      <c r="I76" s="122">
        <f t="shared" si="19"/>
        <v>0.5</v>
      </c>
      <c r="J76" s="122">
        <f t="shared" si="19"/>
        <v>0.5</v>
      </c>
      <c r="K76" s="122">
        <f t="shared" si="19"/>
        <v>0.5</v>
      </c>
      <c r="L76" s="122">
        <f t="shared" si="19"/>
        <v>0.5</v>
      </c>
      <c r="M76" s="122">
        <f t="shared" si="19"/>
        <v>0.5</v>
      </c>
      <c r="N76" s="122">
        <f t="shared" si="19"/>
        <v>0.5</v>
      </c>
    </row>
    <row r="77" spans="1:14" s="4" customFormat="1" ht="13" x14ac:dyDescent="0.3">
      <c r="B77" s="50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</row>
    <row r="78" spans="1:14" s="19" customFormat="1" ht="13" x14ac:dyDescent="0.3">
      <c r="A78" s="101">
        <v>4</v>
      </c>
      <c r="B78" s="34" t="s">
        <v>99</v>
      </c>
    </row>
    <row r="79" spans="1:14" ht="13" x14ac:dyDescent="0.3">
      <c r="B79" s="1" t="s">
        <v>100</v>
      </c>
    </row>
    <row r="80" spans="1:14" ht="13" x14ac:dyDescent="0.3">
      <c r="B80" s="79"/>
      <c r="C80" s="2" t="s">
        <v>26</v>
      </c>
      <c r="D80" s="2" t="s">
        <v>27</v>
      </c>
    </row>
    <row r="81" spans="2:14" ht="13" x14ac:dyDescent="0.3">
      <c r="B81" s="111" t="s">
        <v>101</v>
      </c>
      <c r="C81" s="113">
        <v>5</v>
      </c>
      <c r="D81" s="88">
        <f>30/30</f>
        <v>1</v>
      </c>
      <c r="F81" t="s">
        <v>105</v>
      </c>
    </row>
    <row r="82" spans="2:14" ht="13" x14ac:dyDescent="0.3">
      <c r="B82" s="111" t="s">
        <v>102</v>
      </c>
      <c r="C82" s="114">
        <v>4</v>
      </c>
      <c r="D82" s="88">
        <f>9/30</f>
        <v>0.3</v>
      </c>
      <c r="F82" t="s">
        <v>106</v>
      </c>
    </row>
    <row r="83" spans="2:14" ht="13" x14ac:dyDescent="0.3">
      <c r="B83" s="111" t="s">
        <v>103</v>
      </c>
      <c r="C83" s="114">
        <v>3</v>
      </c>
      <c r="D83" s="88">
        <f>3/30</f>
        <v>0.1</v>
      </c>
      <c r="F83" t="s">
        <v>160</v>
      </c>
    </row>
    <row r="84" spans="2:14" ht="13" x14ac:dyDescent="0.3">
      <c r="B84" s="111" t="s">
        <v>104</v>
      </c>
      <c r="C84" s="114">
        <v>2</v>
      </c>
      <c r="D84" s="89">
        <f>1/30</f>
        <v>3.3333333333333333E-2</v>
      </c>
    </row>
    <row r="85" spans="2:14" s="19" customFormat="1" ht="13" x14ac:dyDescent="0.3">
      <c r="B85" s="115" t="s">
        <v>70</v>
      </c>
      <c r="C85" s="116">
        <v>1</v>
      </c>
      <c r="D85" s="89">
        <f>1/(30*10)</f>
        <v>3.3333333333333335E-3</v>
      </c>
      <c r="E85" s="32" t="s">
        <v>154</v>
      </c>
    </row>
    <row r="86" spans="2:14" s="19" customFormat="1" ht="13" x14ac:dyDescent="0.3">
      <c r="B86" s="33"/>
      <c r="C86" s="30"/>
      <c r="D86" s="17"/>
      <c r="E86" s="32"/>
    </row>
    <row r="87" spans="2:14" ht="13" x14ac:dyDescent="0.3">
      <c r="B87" s="1" t="s">
        <v>107</v>
      </c>
      <c r="D87" s="28"/>
    </row>
    <row r="88" spans="2:14" ht="13" x14ac:dyDescent="0.3">
      <c r="B88" s="83" t="s">
        <v>163</v>
      </c>
      <c r="D88" s="28"/>
    </row>
    <row r="89" spans="2:14" ht="13" x14ac:dyDescent="0.3">
      <c r="B89" s="169" t="s">
        <v>161</v>
      </c>
      <c r="D89" s="28"/>
    </row>
    <row r="90" spans="2:14" ht="13" x14ac:dyDescent="0.3">
      <c r="B90" s="83" t="s">
        <v>162</v>
      </c>
      <c r="D90" s="28"/>
    </row>
    <row r="91" spans="2:14" ht="13" x14ac:dyDescent="0.3">
      <c r="B91" s="83" t="s">
        <v>175</v>
      </c>
      <c r="D91" s="28"/>
    </row>
    <row r="92" spans="2:14" ht="13" x14ac:dyDescent="0.3">
      <c r="B92" s="3"/>
      <c r="C92" s="16"/>
      <c r="D92" s="17"/>
    </row>
    <row r="93" spans="2:14" ht="13.5" thickBot="1" x14ac:dyDescent="0.35">
      <c r="B93" s="37" t="s">
        <v>164</v>
      </c>
      <c r="C93" s="73" t="str">
        <f>C23</f>
        <v>Jan</v>
      </c>
      <c r="D93" s="73" t="str">
        <f t="shared" ref="D93:N93" si="20">D23</f>
        <v>Fév</v>
      </c>
      <c r="E93" s="73" t="str">
        <f t="shared" si="20"/>
        <v>Mars</v>
      </c>
      <c r="F93" s="73" t="str">
        <f t="shared" si="20"/>
        <v>Avr</v>
      </c>
      <c r="G93" s="73" t="str">
        <f t="shared" si="20"/>
        <v>Mai</v>
      </c>
      <c r="H93" s="73" t="str">
        <f t="shared" si="20"/>
        <v>Juin</v>
      </c>
      <c r="I93" s="73" t="str">
        <f t="shared" si="20"/>
        <v>Juil</v>
      </c>
      <c r="J93" s="73" t="str">
        <f t="shared" si="20"/>
        <v>Août</v>
      </c>
      <c r="K93" s="73" t="str">
        <f t="shared" si="20"/>
        <v>Sept</v>
      </c>
      <c r="L93" s="73" t="str">
        <f t="shared" si="20"/>
        <v>Oct</v>
      </c>
      <c r="M93" s="73" t="str">
        <f t="shared" si="20"/>
        <v>Nov</v>
      </c>
      <c r="N93" s="73" t="str">
        <f t="shared" si="20"/>
        <v>Déc</v>
      </c>
    </row>
    <row r="94" spans="2:14" ht="13" x14ac:dyDescent="0.3">
      <c r="B94" s="90" t="str">
        <f>B24</f>
        <v xml:space="preserve">Promeneurs </v>
      </c>
      <c r="C94" s="85">
        <v>1</v>
      </c>
      <c r="D94" s="74">
        <v>1</v>
      </c>
      <c r="E94" s="74">
        <v>1</v>
      </c>
      <c r="F94" s="74">
        <v>1</v>
      </c>
      <c r="G94" s="74">
        <v>1</v>
      </c>
      <c r="H94" s="74">
        <v>1</v>
      </c>
      <c r="I94" s="74">
        <v>1</v>
      </c>
      <c r="J94" s="74">
        <v>1</v>
      </c>
      <c r="K94" s="74">
        <v>1</v>
      </c>
      <c r="L94" s="74">
        <v>1</v>
      </c>
      <c r="M94" s="74">
        <v>1</v>
      </c>
      <c r="N94" s="75">
        <v>1</v>
      </c>
    </row>
    <row r="95" spans="2:14" ht="13" x14ac:dyDescent="0.3">
      <c r="B95" s="90" t="str">
        <f t="shared" ref="B95:B101" si="21">B25</f>
        <v xml:space="preserve">Pêcheurs </v>
      </c>
      <c r="C95" s="86">
        <v>1</v>
      </c>
      <c r="D95" s="47">
        <v>1</v>
      </c>
      <c r="E95" s="47">
        <v>1</v>
      </c>
      <c r="F95" s="47">
        <v>1</v>
      </c>
      <c r="G95" s="47">
        <v>1</v>
      </c>
      <c r="H95" s="47">
        <v>1</v>
      </c>
      <c r="I95" s="47">
        <v>1</v>
      </c>
      <c r="J95" s="47">
        <v>1</v>
      </c>
      <c r="K95" s="47">
        <v>1</v>
      </c>
      <c r="L95" s="47">
        <v>1</v>
      </c>
      <c r="M95" s="47">
        <v>1</v>
      </c>
      <c r="N95" s="53">
        <v>1</v>
      </c>
    </row>
    <row r="96" spans="2:14" ht="13" x14ac:dyDescent="0.3">
      <c r="B96" s="90" t="str">
        <f t="shared" si="21"/>
        <v xml:space="preserve">Baigneurs </v>
      </c>
      <c r="C96" s="86">
        <v>1</v>
      </c>
      <c r="D96" s="47">
        <v>1</v>
      </c>
      <c r="E96" s="47">
        <v>1</v>
      </c>
      <c r="F96" s="47">
        <v>1</v>
      </c>
      <c r="G96" s="47">
        <v>3</v>
      </c>
      <c r="H96" s="47">
        <v>3</v>
      </c>
      <c r="I96" s="47">
        <v>3</v>
      </c>
      <c r="J96" s="47">
        <v>3</v>
      </c>
      <c r="K96" s="47">
        <v>3</v>
      </c>
      <c r="L96" s="47">
        <v>3</v>
      </c>
      <c r="M96" s="47">
        <v>1</v>
      </c>
      <c r="N96" s="53">
        <v>1</v>
      </c>
    </row>
    <row r="97" spans="2:14" ht="13" x14ac:dyDescent="0.3">
      <c r="B97" s="90" t="str">
        <f t="shared" si="21"/>
        <v>Canyonistes</v>
      </c>
      <c r="C97" s="86">
        <v>1</v>
      </c>
      <c r="D97" s="47">
        <v>1</v>
      </c>
      <c r="E97" s="47">
        <v>1</v>
      </c>
      <c r="F97" s="47">
        <v>1</v>
      </c>
      <c r="G97" s="47">
        <v>1</v>
      </c>
      <c r="H97" s="47">
        <v>1</v>
      </c>
      <c r="I97" s="47">
        <v>1</v>
      </c>
      <c r="J97" s="47">
        <v>1</v>
      </c>
      <c r="K97" s="47">
        <v>1</v>
      </c>
      <c r="L97" s="47">
        <v>1</v>
      </c>
      <c r="M97" s="47">
        <v>1</v>
      </c>
      <c r="N97" s="53">
        <v>1</v>
      </c>
    </row>
    <row r="98" spans="2:14" ht="13" x14ac:dyDescent="0.3">
      <c r="B98" s="90" t="str">
        <f t="shared" si="21"/>
        <v>Rafters</v>
      </c>
      <c r="C98" s="86">
        <v>1</v>
      </c>
      <c r="D98" s="47">
        <v>1</v>
      </c>
      <c r="E98" s="47">
        <v>1</v>
      </c>
      <c r="F98" s="47">
        <v>1</v>
      </c>
      <c r="G98" s="47">
        <v>1</v>
      </c>
      <c r="H98" s="47">
        <v>1</v>
      </c>
      <c r="I98" s="47">
        <v>1</v>
      </c>
      <c r="J98" s="47">
        <v>1</v>
      </c>
      <c r="K98" s="47">
        <v>1</v>
      </c>
      <c r="L98" s="47">
        <v>1</v>
      </c>
      <c r="M98" s="47">
        <v>1</v>
      </c>
      <c r="N98" s="53">
        <v>1</v>
      </c>
    </row>
    <row r="99" spans="2:14" ht="13" x14ac:dyDescent="0.3">
      <c r="B99" s="90" t="str">
        <f t="shared" si="21"/>
        <v>a</v>
      </c>
      <c r="C99" s="86">
        <v>1</v>
      </c>
      <c r="D99" s="47">
        <v>1</v>
      </c>
      <c r="E99" s="47">
        <v>1</v>
      </c>
      <c r="F99" s="47">
        <v>1</v>
      </c>
      <c r="G99" s="47">
        <v>1</v>
      </c>
      <c r="H99" s="47">
        <v>1</v>
      </c>
      <c r="I99" s="47">
        <v>1</v>
      </c>
      <c r="J99" s="47">
        <v>1</v>
      </c>
      <c r="K99" s="47">
        <v>1</v>
      </c>
      <c r="L99" s="47">
        <v>1</v>
      </c>
      <c r="M99" s="47">
        <v>1</v>
      </c>
      <c r="N99" s="53">
        <v>1</v>
      </c>
    </row>
    <row r="100" spans="2:14" ht="13" x14ac:dyDescent="0.3">
      <c r="B100" s="90" t="str">
        <f t="shared" si="21"/>
        <v>b</v>
      </c>
      <c r="C100" s="86">
        <v>1</v>
      </c>
      <c r="D100" s="47">
        <v>1</v>
      </c>
      <c r="E100" s="47">
        <v>1</v>
      </c>
      <c r="F100" s="47">
        <v>1</v>
      </c>
      <c r="G100" s="47">
        <v>1</v>
      </c>
      <c r="H100" s="47">
        <v>1</v>
      </c>
      <c r="I100" s="47">
        <v>1</v>
      </c>
      <c r="J100" s="47">
        <v>1</v>
      </c>
      <c r="K100" s="47">
        <v>1</v>
      </c>
      <c r="L100" s="47">
        <v>1</v>
      </c>
      <c r="M100" s="47">
        <v>1</v>
      </c>
      <c r="N100" s="53">
        <v>1</v>
      </c>
    </row>
    <row r="101" spans="2:14" ht="13.5" thickBot="1" x14ac:dyDescent="0.35">
      <c r="B101" s="90" t="str">
        <f t="shared" si="21"/>
        <v>c</v>
      </c>
      <c r="C101" s="87">
        <v>1</v>
      </c>
      <c r="D101" s="54">
        <v>1</v>
      </c>
      <c r="E101" s="54">
        <v>1</v>
      </c>
      <c r="F101" s="54">
        <v>1</v>
      </c>
      <c r="G101" s="54">
        <v>1</v>
      </c>
      <c r="H101" s="54">
        <v>1</v>
      </c>
      <c r="I101" s="54">
        <v>1</v>
      </c>
      <c r="J101" s="54">
        <v>1</v>
      </c>
      <c r="K101" s="54">
        <v>1</v>
      </c>
      <c r="L101" s="54">
        <v>1</v>
      </c>
      <c r="M101" s="54">
        <v>1</v>
      </c>
      <c r="N101" s="55">
        <v>1</v>
      </c>
    </row>
    <row r="103" spans="2:14" s="4" customFormat="1" ht="13" hidden="1" x14ac:dyDescent="0.3">
      <c r="B103" s="24" t="str">
        <f>B93</f>
        <v xml:space="preserve">Nb de crues potentiellement dangereuses pour les </v>
      </c>
      <c r="C103" s="11" t="s">
        <v>0</v>
      </c>
      <c r="D103" s="11" t="s">
        <v>1</v>
      </c>
      <c r="E103" s="11" t="s">
        <v>2</v>
      </c>
      <c r="F103" s="11" t="s">
        <v>3</v>
      </c>
      <c r="G103" s="11" t="s">
        <v>4</v>
      </c>
      <c r="H103" s="11" t="s">
        <v>5</v>
      </c>
      <c r="I103" s="11" t="s">
        <v>6</v>
      </c>
      <c r="J103" s="11" t="s">
        <v>7</v>
      </c>
      <c r="K103" s="11" t="s">
        <v>8</v>
      </c>
      <c r="L103" s="11" t="s">
        <v>9</v>
      </c>
      <c r="M103" s="11" t="s">
        <v>10</v>
      </c>
      <c r="N103" s="11" t="s">
        <v>11</v>
      </c>
    </row>
    <row r="104" spans="2:14" s="4" customFormat="1" hidden="1" x14ac:dyDescent="0.25">
      <c r="B104" s="35" t="str">
        <f>B94</f>
        <v xml:space="preserve">Promeneurs </v>
      </c>
      <c r="C104" s="122">
        <f t="shared" ref="C104:N104" si="22">VLOOKUP(C94,$C$81:$D$85,2,FALSE)</f>
        <v>3.3333333333333335E-3</v>
      </c>
      <c r="D104" s="122">
        <f t="shared" si="22"/>
        <v>3.3333333333333335E-3</v>
      </c>
      <c r="E104" s="122">
        <f t="shared" si="22"/>
        <v>3.3333333333333335E-3</v>
      </c>
      <c r="F104" s="122">
        <f t="shared" si="22"/>
        <v>3.3333333333333335E-3</v>
      </c>
      <c r="G104" s="122">
        <f t="shared" si="22"/>
        <v>3.3333333333333335E-3</v>
      </c>
      <c r="H104" s="122">
        <f t="shared" si="22"/>
        <v>3.3333333333333335E-3</v>
      </c>
      <c r="I104" s="122">
        <f t="shared" si="22"/>
        <v>3.3333333333333335E-3</v>
      </c>
      <c r="J104" s="122">
        <f t="shared" si="22"/>
        <v>3.3333333333333335E-3</v>
      </c>
      <c r="K104" s="122">
        <f t="shared" si="22"/>
        <v>3.3333333333333335E-3</v>
      </c>
      <c r="L104" s="122">
        <f t="shared" si="22"/>
        <v>3.3333333333333335E-3</v>
      </c>
      <c r="M104" s="122">
        <f t="shared" si="22"/>
        <v>3.3333333333333335E-3</v>
      </c>
      <c r="N104" s="122">
        <f t="shared" si="22"/>
        <v>3.3333333333333335E-3</v>
      </c>
    </row>
    <row r="105" spans="2:14" s="4" customFormat="1" hidden="1" x14ac:dyDescent="0.25">
      <c r="B105" s="35" t="str">
        <f t="shared" ref="B105:B111" si="23">B95</f>
        <v xml:space="preserve">Pêcheurs </v>
      </c>
      <c r="C105" s="122">
        <f t="shared" ref="C105:N105" si="24">VLOOKUP(C95,$C$81:$D$85,2,FALSE)</f>
        <v>3.3333333333333335E-3</v>
      </c>
      <c r="D105" s="122">
        <f t="shared" si="24"/>
        <v>3.3333333333333335E-3</v>
      </c>
      <c r="E105" s="122">
        <f t="shared" si="24"/>
        <v>3.3333333333333335E-3</v>
      </c>
      <c r="F105" s="122">
        <f t="shared" si="24"/>
        <v>3.3333333333333335E-3</v>
      </c>
      <c r="G105" s="122">
        <f t="shared" si="24"/>
        <v>3.3333333333333335E-3</v>
      </c>
      <c r="H105" s="122">
        <f t="shared" si="24"/>
        <v>3.3333333333333335E-3</v>
      </c>
      <c r="I105" s="122">
        <f t="shared" si="24"/>
        <v>3.3333333333333335E-3</v>
      </c>
      <c r="J105" s="122">
        <f t="shared" si="24"/>
        <v>3.3333333333333335E-3</v>
      </c>
      <c r="K105" s="122">
        <f t="shared" si="24"/>
        <v>3.3333333333333335E-3</v>
      </c>
      <c r="L105" s="122">
        <f t="shared" si="24"/>
        <v>3.3333333333333335E-3</v>
      </c>
      <c r="M105" s="122">
        <f t="shared" si="24"/>
        <v>3.3333333333333335E-3</v>
      </c>
      <c r="N105" s="122">
        <f t="shared" si="24"/>
        <v>3.3333333333333335E-3</v>
      </c>
    </row>
    <row r="106" spans="2:14" s="4" customFormat="1" hidden="1" x14ac:dyDescent="0.25">
      <c r="B106" s="35" t="str">
        <f t="shared" si="23"/>
        <v xml:space="preserve">Baigneurs </v>
      </c>
      <c r="C106" s="122">
        <f t="shared" ref="C106:N106" si="25">VLOOKUP(C96,$C$81:$D$85,2,FALSE)</f>
        <v>3.3333333333333335E-3</v>
      </c>
      <c r="D106" s="122">
        <f t="shared" si="25"/>
        <v>3.3333333333333335E-3</v>
      </c>
      <c r="E106" s="122">
        <f t="shared" si="25"/>
        <v>3.3333333333333335E-3</v>
      </c>
      <c r="F106" s="122">
        <f t="shared" si="25"/>
        <v>3.3333333333333335E-3</v>
      </c>
      <c r="G106" s="122">
        <f t="shared" si="25"/>
        <v>0.1</v>
      </c>
      <c r="H106" s="122">
        <f t="shared" si="25"/>
        <v>0.1</v>
      </c>
      <c r="I106" s="122">
        <f t="shared" si="25"/>
        <v>0.1</v>
      </c>
      <c r="J106" s="122">
        <f t="shared" si="25"/>
        <v>0.1</v>
      </c>
      <c r="K106" s="122">
        <f t="shared" si="25"/>
        <v>0.1</v>
      </c>
      <c r="L106" s="122">
        <f t="shared" si="25"/>
        <v>0.1</v>
      </c>
      <c r="M106" s="122">
        <f t="shared" si="25"/>
        <v>3.3333333333333335E-3</v>
      </c>
      <c r="N106" s="122">
        <f t="shared" si="25"/>
        <v>3.3333333333333335E-3</v>
      </c>
    </row>
    <row r="107" spans="2:14" s="4" customFormat="1" hidden="1" x14ac:dyDescent="0.25">
      <c r="B107" s="35" t="str">
        <f t="shared" si="23"/>
        <v>Canyonistes</v>
      </c>
      <c r="C107" s="122">
        <f t="shared" ref="C107:N107" si="26">VLOOKUP(C97,$C$81:$D$85,2,FALSE)</f>
        <v>3.3333333333333335E-3</v>
      </c>
      <c r="D107" s="122">
        <f t="shared" si="26"/>
        <v>3.3333333333333335E-3</v>
      </c>
      <c r="E107" s="122">
        <f t="shared" si="26"/>
        <v>3.3333333333333335E-3</v>
      </c>
      <c r="F107" s="122">
        <f t="shared" si="26"/>
        <v>3.3333333333333335E-3</v>
      </c>
      <c r="G107" s="122">
        <f t="shared" si="26"/>
        <v>3.3333333333333335E-3</v>
      </c>
      <c r="H107" s="122">
        <f t="shared" si="26"/>
        <v>3.3333333333333335E-3</v>
      </c>
      <c r="I107" s="122">
        <f t="shared" si="26"/>
        <v>3.3333333333333335E-3</v>
      </c>
      <c r="J107" s="122">
        <f t="shared" si="26"/>
        <v>3.3333333333333335E-3</v>
      </c>
      <c r="K107" s="122">
        <f t="shared" si="26"/>
        <v>3.3333333333333335E-3</v>
      </c>
      <c r="L107" s="122">
        <f t="shared" si="26"/>
        <v>3.3333333333333335E-3</v>
      </c>
      <c r="M107" s="122">
        <f t="shared" si="26"/>
        <v>3.3333333333333335E-3</v>
      </c>
      <c r="N107" s="122">
        <f t="shared" si="26"/>
        <v>3.3333333333333335E-3</v>
      </c>
    </row>
    <row r="108" spans="2:14" s="4" customFormat="1" hidden="1" x14ac:dyDescent="0.25">
      <c r="B108" s="35" t="str">
        <f t="shared" si="23"/>
        <v>Rafters</v>
      </c>
      <c r="C108" s="122">
        <f t="shared" ref="C108:N108" si="27">VLOOKUP(C98,$C$81:$D$85,2,FALSE)</f>
        <v>3.3333333333333335E-3</v>
      </c>
      <c r="D108" s="122">
        <f t="shared" si="27"/>
        <v>3.3333333333333335E-3</v>
      </c>
      <c r="E108" s="122">
        <f t="shared" si="27"/>
        <v>3.3333333333333335E-3</v>
      </c>
      <c r="F108" s="122">
        <f t="shared" si="27"/>
        <v>3.3333333333333335E-3</v>
      </c>
      <c r="G108" s="122">
        <f t="shared" si="27"/>
        <v>3.3333333333333335E-3</v>
      </c>
      <c r="H108" s="122">
        <f t="shared" si="27"/>
        <v>3.3333333333333335E-3</v>
      </c>
      <c r="I108" s="122">
        <f t="shared" si="27"/>
        <v>3.3333333333333335E-3</v>
      </c>
      <c r="J108" s="122">
        <f t="shared" si="27"/>
        <v>3.3333333333333335E-3</v>
      </c>
      <c r="K108" s="122">
        <f t="shared" si="27"/>
        <v>3.3333333333333335E-3</v>
      </c>
      <c r="L108" s="122">
        <f t="shared" si="27"/>
        <v>3.3333333333333335E-3</v>
      </c>
      <c r="M108" s="122">
        <f t="shared" si="27"/>
        <v>3.3333333333333335E-3</v>
      </c>
      <c r="N108" s="122">
        <f t="shared" si="27"/>
        <v>3.3333333333333335E-3</v>
      </c>
    </row>
    <row r="109" spans="2:14" s="4" customFormat="1" hidden="1" x14ac:dyDescent="0.25">
      <c r="B109" s="35" t="str">
        <f t="shared" si="23"/>
        <v>a</v>
      </c>
      <c r="C109" s="122">
        <f t="shared" ref="C109:N109" si="28">VLOOKUP(C99,$C$81:$D$85,2,FALSE)</f>
        <v>3.3333333333333335E-3</v>
      </c>
      <c r="D109" s="122">
        <f t="shared" si="28"/>
        <v>3.3333333333333335E-3</v>
      </c>
      <c r="E109" s="122">
        <f t="shared" si="28"/>
        <v>3.3333333333333335E-3</v>
      </c>
      <c r="F109" s="122">
        <f t="shared" si="28"/>
        <v>3.3333333333333335E-3</v>
      </c>
      <c r="G109" s="122">
        <f t="shared" si="28"/>
        <v>3.3333333333333335E-3</v>
      </c>
      <c r="H109" s="122">
        <f t="shared" si="28"/>
        <v>3.3333333333333335E-3</v>
      </c>
      <c r="I109" s="122">
        <f t="shared" si="28"/>
        <v>3.3333333333333335E-3</v>
      </c>
      <c r="J109" s="122">
        <f t="shared" si="28"/>
        <v>3.3333333333333335E-3</v>
      </c>
      <c r="K109" s="122">
        <f t="shared" si="28"/>
        <v>3.3333333333333335E-3</v>
      </c>
      <c r="L109" s="122">
        <f t="shared" si="28"/>
        <v>3.3333333333333335E-3</v>
      </c>
      <c r="M109" s="122">
        <f t="shared" si="28"/>
        <v>3.3333333333333335E-3</v>
      </c>
      <c r="N109" s="122">
        <f t="shared" si="28"/>
        <v>3.3333333333333335E-3</v>
      </c>
    </row>
    <row r="110" spans="2:14" s="4" customFormat="1" hidden="1" x14ac:dyDescent="0.25">
      <c r="B110" s="35" t="str">
        <f t="shared" si="23"/>
        <v>b</v>
      </c>
      <c r="C110" s="122">
        <f t="shared" ref="C110:N110" si="29">VLOOKUP(C100,$C$81:$D$85,2,FALSE)</f>
        <v>3.3333333333333335E-3</v>
      </c>
      <c r="D110" s="122">
        <f t="shared" si="29"/>
        <v>3.3333333333333335E-3</v>
      </c>
      <c r="E110" s="122">
        <f t="shared" si="29"/>
        <v>3.3333333333333335E-3</v>
      </c>
      <c r="F110" s="122">
        <f t="shared" si="29"/>
        <v>3.3333333333333335E-3</v>
      </c>
      <c r="G110" s="122">
        <f t="shared" si="29"/>
        <v>3.3333333333333335E-3</v>
      </c>
      <c r="H110" s="122">
        <f t="shared" si="29"/>
        <v>3.3333333333333335E-3</v>
      </c>
      <c r="I110" s="122">
        <f t="shared" si="29"/>
        <v>3.3333333333333335E-3</v>
      </c>
      <c r="J110" s="122">
        <f t="shared" si="29"/>
        <v>3.3333333333333335E-3</v>
      </c>
      <c r="K110" s="122">
        <f t="shared" si="29"/>
        <v>3.3333333333333335E-3</v>
      </c>
      <c r="L110" s="122">
        <f t="shared" si="29"/>
        <v>3.3333333333333335E-3</v>
      </c>
      <c r="M110" s="122">
        <f t="shared" si="29"/>
        <v>3.3333333333333335E-3</v>
      </c>
      <c r="N110" s="122">
        <f t="shared" si="29"/>
        <v>3.3333333333333335E-3</v>
      </c>
    </row>
    <row r="111" spans="2:14" s="4" customFormat="1" hidden="1" x14ac:dyDescent="0.25">
      <c r="B111" s="35" t="str">
        <f t="shared" si="23"/>
        <v>c</v>
      </c>
      <c r="C111" s="122">
        <f t="shared" ref="C111:N111" si="30">VLOOKUP(C101,$C$81:$D$85,2,FALSE)</f>
        <v>3.3333333333333335E-3</v>
      </c>
      <c r="D111" s="122">
        <f t="shared" si="30"/>
        <v>3.3333333333333335E-3</v>
      </c>
      <c r="E111" s="122">
        <f t="shared" si="30"/>
        <v>3.3333333333333335E-3</v>
      </c>
      <c r="F111" s="122">
        <f t="shared" si="30"/>
        <v>3.3333333333333335E-3</v>
      </c>
      <c r="G111" s="122">
        <f t="shared" si="30"/>
        <v>3.3333333333333335E-3</v>
      </c>
      <c r="H111" s="122">
        <f t="shared" si="30"/>
        <v>3.3333333333333335E-3</v>
      </c>
      <c r="I111" s="122">
        <f t="shared" si="30"/>
        <v>3.3333333333333335E-3</v>
      </c>
      <c r="J111" s="122">
        <f t="shared" si="30"/>
        <v>3.3333333333333335E-3</v>
      </c>
      <c r="K111" s="122">
        <f t="shared" si="30"/>
        <v>3.3333333333333335E-3</v>
      </c>
      <c r="L111" s="122">
        <f t="shared" si="30"/>
        <v>3.3333333333333335E-3</v>
      </c>
      <c r="M111" s="122">
        <f t="shared" si="30"/>
        <v>3.3333333333333335E-3</v>
      </c>
      <c r="N111" s="122">
        <f t="shared" si="30"/>
        <v>3.3333333333333335E-3</v>
      </c>
    </row>
    <row r="112" spans="2:14" s="4" customFormat="1" ht="13" x14ac:dyDescent="0.3">
      <c r="B112" s="50"/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</row>
    <row r="113" spans="1:14" s="19" customFormat="1" ht="13" x14ac:dyDescent="0.3">
      <c r="A113" s="101">
        <v>5</v>
      </c>
      <c r="B113" s="34" t="s">
        <v>108</v>
      </c>
    </row>
    <row r="114" spans="1:14" ht="13" x14ac:dyDescent="0.3">
      <c r="B114" s="1" t="s">
        <v>109</v>
      </c>
      <c r="C114" s="9"/>
      <c r="G114" s="7"/>
    </row>
    <row r="115" spans="1:14" ht="13" x14ac:dyDescent="0.3">
      <c r="B115" s="91"/>
      <c r="C115" s="2" t="s">
        <v>31</v>
      </c>
      <c r="D115" s="2" t="s">
        <v>32</v>
      </c>
      <c r="G115" s="7"/>
    </row>
    <row r="116" spans="1:14" ht="13" x14ac:dyDescent="0.3">
      <c r="B116" s="111" t="s">
        <v>110</v>
      </c>
      <c r="C116" s="108">
        <v>5</v>
      </c>
      <c r="D116" s="92">
        <v>0.33</v>
      </c>
      <c r="E116" s="31" t="s">
        <v>115</v>
      </c>
      <c r="G116" s="10"/>
    </row>
    <row r="117" spans="1:14" ht="13" x14ac:dyDescent="0.3">
      <c r="B117" s="111" t="s">
        <v>111</v>
      </c>
      <c r="C117" s="109">
        <v>4</v>
      </c>
      <c r="D117" s="92">
        <v>0.1</v>
      </c>
      <c r="G117" s="7"/>
    </row>
    <row r="118" spans="1:14" ht="13" x14ac:dyDescent="0.3">
      <c r="B118" s="111" t="s">
        <v>112</v>
      </c>
      <c r="C118" s="109">
        <v>3</v>
      </c>
      <c r="D118" s="93">
        <v>3.3000000000000002E-2</v>
      </c>
    </row>
    <row r="119" spans="1:14" ht="13" x14ac:dyDescent="0.3">
      <c r="B119" s="111" t="s">
        <v>113</v>
      </c>
      <c r="C119" s="109">
        <v>2</v>
      </c>
      <c r="D119" s="93">
        <v>0.01</v>
      </c>
      <c r="E119" s="31" t="s">
        <v>116</v>
      </c>
      <c r="F119" s="1"/>
    </row>
    <row r="120" spans="1:14" ht="13" x14ac:dyDescent="0.3">
      <c r="B120" s="112" t="s">
        <v>114</v>
      </c>
      <c r="C120" s="109">
        <v>1</v>
      </c>
      <c r="D120" s="93">
        <v>3.3E-3</v>
      </c>
      <c r="E120" s="31"/>
    </row>
    <row r="121" spans="1:14" ht="13" x14ac:dyDescent="0.3">
      <c r="B121" s="6"/>
      <c r="C121" s="27"/>
      <c r="D121" s="28"/>
    </row>
    <row r="122" spans="1:14" ht="13" x14ac:dyDescent="0.3">
      <c r="B122" s="1" t="s">
        <v>107</v>
      </c>
      <c r="D122" s="28"/>
    </row>
    <row r="123" spans="1:14" ht="13" x14ac:dyDescent="0.3">
      <c r="B123" s="83" t="s">
        <v>117</v>
      </c>
      <c r="C123" s="29"/>
      <c r="D123" s="28"/>
    </row>
    <row r="124" spans="1:14" ht="13" x14ac:dyDescent="0.3">
      <c r="B124" s="83" t="s">
        <v>118</v>
      </c>
      <c r="C124" s="29"/>
      <c r="D124" s="28"/>
    </row>
    <row r="125" spans="1:14" ht="13" x14ac:dyDescent="0.3">
      <c r="B125" s="83" t="s">
        <v>165</v>
      </c>
      <c r="C125" s="29"/>
      <c r="D125" s="28"/>
    </row>
    <row r="126" spans="1:14" ht="13" x14ac:dyDescent="0.3">
      <c r="B126" s="83" t="s">
        <v>119</v>
      </c>
      <c r="C126" s="29"/>
    </row>
    <row r="128" spans="1:14" ht="13.5" thickBot="1" x14ac:dyDescent="0.35">
      <c r="B128" s="2" t="s">
        <v>120</v>
      </c>
      <c r="C128" s="73" t="str">
        <f>C23</f>
        <v>Jan</v>
      </c>
      <c r="D128" s="73" t="str">
        <f t="shared" ref="D128:N128" si="31">D23</f>
        <v>Fév</v>
      </c>
      <c r="E128" s="73" t="str">
        <f t="shared" si="31"/>
        <v>Mars</v>
      </c>
      <c r="F128" s="73" t="str">
        <f t="shared" si="31"/>
        <v>Avr</v>
      </c>
      <c r="G128" s="73" t="str">
        <f t="shared" si="31"/>
        <v>Mai</v>
      </c>
      <c r="H128" s="73" t="str">
        <f t="shared" si="31"/>
        <v>Juin</v>
      </c>
      <c r="I128" s="73" t="str">
        <f t="shared" si="31"/>
        <v>Juil</v>
      </c>
      <c r="J128" s="73" t="str">
        <f t="shared" si="31"/>
        <v>Août</v>
      </c>
      <c r="K128" s="73" t="str">
        <f t="shared" si="31"/>
        <v>Sept</v>
      </c>
      <c r="L128" s="73" t="str">
        <f t="shared" si="31"/>
        <v>Oct</v>
      </c>
      <c r="M128" s="73" t="str">
        <f t="shared" si="31"/>
        <v>Nov</v>
      </c>
      <c r="N128" s="73" t="str">
        <f t="shared" si="31"/>
        <v>Déc</v>
      </c>
    </row>
    <row r="129" spans="2:14" ht="13" x14ac:dyDescent="0.3">
      <c r="B129" s="90" t="str">
        <f>B24</f>
        <v xml:space="preserve">Promeneurs </v>
      </c>
      <c r="C129" s="85">
        <v>1</v>
      </c>
      <c r="D129" s="74">
        <v>1</v>
      </c>
      <c r="E129" s="74">
        <v>1</v>
      </c>
      <c r="F129" s="74">
        <v>1</v>
      </c>
      <c r="G129" s="74">
        <v>1</v>
      </c>
      <c r="H129" s="74">
        <v>1</v>
      </c>
      <c r="I129" s="74">
        <v>1</v>
      </c>
      <c r="J129" s="74">
        <v>1</v>
      </c>
      <c r="K129" s="74">
        <v>1</v>
      </c>
      <c r="L129" s="74">
        <v>1</v>
      </c>
      <c r="M129" s="74">
        <v>1</v>
      </c>
      <c r="N129" s="75">
        <v>1</v>
      </c>
    </row>
    <row r="130" spans="2:14" ht="13" x14ac:dyDescent="0.3">
      <c r="B130" s="90" t="str">
        <f t="shared" ref="B130:B136" si="32">B25</f>
        <v xml:space="preserve">Pêcheurs </v>
      </c>
      <c r="C130" s="86">
        <v>1</v>
      </c>
      <c r="D130" s="47">
        <v>1</v>
      </c>
      <c r="E130" s="47">
        <v>1</v>
      </c>
      <c r="F130" s="47">
        <v>1</v>
      </c>
      <c r="G130" s="47">
        <v>1</v>
      </c>
      <c r="H130" s="47">
        <v>1</v>
      </c>
      <c r="I130" s="47">
        <v>1</v>
      </c>
      <c r="J130" s="47">
        <v>1</v>
      </c>
      <c r="K130" s="47">
        <v>1</v>
      </c>
      <c r="L130" s="47">
        <v>1</v>
      </c>
      <c r="M130" s="47">
        <v>1</v>
      </c>
      <c r="N130" s="53">
        <v>1</v>
      </c>
    </row>
    <row r="131" spans="2:14" ht="13" x14ac:dyDescent="0.3">
      <c r="B131" s="90" t="str">
        <f t="shared" si="32"/>
        <v xml:space="preserve">Baigneurs </v>
      </c>
      <c r="C131" s="86">
        <v>1</v>
      </c>
      <c r="D131" s="47">
        <v>1</v>
      </c>
      <c r="E131" s="47">
        <v>1</v>
      </c>
      <c r="F131" s="47">
        <v>1</v>
      </c>
      <c r="G131" s="47">
        <v>2</v>
      </c>
      <c r="H131" s="47">
        <v>2</v>
      </c>
      <c r="I131" s="47">
        <v>2</v>
      </c>
      <c r="J131" s="47">
        <v>2</v>
      </c>
      <c r="K131" s="47">
        <v>2</v>
      </c>
      <c r="L131" s="47">
        <v>2</v>
      </c>
      <c r="M131" s="47">
        <v>1</v>
      </c>
      <c r="N131" s="53">
        <v>1</v>
      </c>
    </row>
    <row r="132" spans="2:14" ht="13" x14ac:dyDescent="0.3">
      <c r="B132" s="90" t="str">
        <f t="shared" si="32"/>
        <v>Canyonistes</v>
      </c>
      <c r="C132" s="86">
        <v>1</v>
      </c>
      <c r="D132" s="47">
        <v>1</v>
      </c>
      <c r="E132" s="47">
        <v>1</v>
      </c>
      <c r="F132" s="47">
        <v>1</v>
      </c>
      <c r="G132" s="47">
        <v>1</v>
      </c>
      <c r="H132" s="47">
        <v>1</v>
      </c>
      <c r="I132" s="47">
        <v>1</v>
      </c>
      <c r="J132" s="47">
        <v>1</v>
      </c>
      <c r="K132" s="47">
        <v>1</v>
      </c>
      <c r="L132" s="47">
        <v>1</v>
      </c>
      <c r="M132" s="47">
        <v>1</v>
      </c>
      <c r="N132" s="53">
        <v>1</v>
      </c>
    </row>
    <row r="133" spans="2:14" ht="13" x14ac:dyDescent="0.3">
      <c r="B133" s="90" t="str">
        <f t="shared" si="32"/>
        <v>Rafters</v>
      </c>
      <c r="C133" s="86">
        <v>1</v>
      </c>
      <c r="D133" s="47">
        <v>1</v>
      </c>
      <c r="E133" s="47">
        <v>1</v>
      </c>
      <c r="F133" s="47">
        <v>1</v>
      </c>
      <c r="G133" s="47">
        <v>1</v>
      </c>
      <c r="H133" s="47">
        <v>1</v>
      </c>
      <c r="I133" s="47">
        <v>1</v>
      </c>
      <c r="J133" s="47">
        <v>1</v>
      </c>
      <c r="K133" s="47">
        <v>1</v>
      </c>
      <c r="L133" s="47">
        <v>1</v>
      </c>
      <c r="M133" s="47">
        <v>1</v>
      </c>
      <c r="N133" s="53">
        <v>1</v>
      </c>
    </row>
    <row r="134" spans="2:14" ht="13" x14ac:dyDescent="0.3">
      <c r="B134" s="90" t="str">
        <f t="shared" si="32"/>
        <v>a</v>
      </c>
      <c r="C134" s="86">
        <v>1</v>
      </c>
      <c r="D134" s="47">
        <v>1</v>
      </c>
      <c r="E134" s="47">
        <v>1</v>
      </c>
      <c r="F134" s="47">
        <v>1</v>
      </c>
      <c r="G134" s="47">
        <v>1</v>
      </c>
      <c r="H134" s="47">
        <v>1</v>
      </c>
      <c r="I134" s="47">
        <v>1</v>
      </c>
      <c r="J134" s="47">
        <v>1</v>
      </c>
      <c r="K134" s="47">
        <v>1</v>
      </c>
      <c r="L134" s="47">
        <v>1</v>
      </c>
      <c r="M134" s="47">
        <v>1</v>
      </c>
      <c r="N134" s="53">
        <v>1</v>
      </c>
    </row>
    <row r="135" spans="2:14" ht="13" x14ac:dyDescent="0.3">
      <c r="B135" s="90" t="str">
        <f t="shared" si="32"/>
        <v>b</v>
      </c>
      <c r="C135" s="86">
        <v>1</v>
      </c>
      <c r="D135" s="47">
        <v>1</v>
      </c>
      <c r="E135" s="47">
        <v>1</v>
      </c>
      <c r="F135" s="47">
        <v>1</v>
      </c>
      <c r="G135" s="47">
        <v>1</v>
      </c>
      <c r="H135" s="47">
        <v>1</v>
      </c>
      <c r="I135" s="47">
        <v>1</v>
      </c>
      <c r="J135" s="47">
        <v>1</v>
      </c>
      <c r="K135" s="47">
        <v>1</v>
      </c>
      <c r="L135" s="47">
        <v>1</v>
      </c>
      <c r="M135" s="47">
        <v>1</v>
      </c>
      <c r="N135" s="53">
        <v>1</v>
      </c>
    </row>
    <row r="136" spans="2:14" ht="13.5" thickBot="1" x14ac:dyDescent="0.35">
      <c r="B136" s="90" t="str">
        <f t="shared" si="32"/>
        <v>c</v>
      </c>
      <c r="C136" s="87">
        <v>1</v>
      </c>
      <c r="D136" s="54">
        <v>1</v>
      </c>
      <c r="E136" s="54">
        <v>1</v>
      </c>
      <c r="F136" s="54">
        <v>1</v>
      </c>
      <c r="G136" s="54">
        <v>1</v>
      </c>
      <c r="H136" s="54">
        <v>1</v>
      </c>
      <c r="I136" s="54">
        <v>1</v>
      </c>
      <c r="J136" s="54">
        <v>1</v>
      </c>
      <c r="K136" s="54">
        <v>1</v>
      </c>
      <c r="L136" s="54">
        <v>1</v>
      </c>
      <c r="M136" s="54">
        <v>1</v>
      </c>
      <c r="N136" s="55">
        <v>1</v>
      </c>
    </row>
    <row r="138" spans="2:14" s="4" customFormat="1" ht="13" hidden="1" x14ac:dyDescent="0.3">
      <c r="B138" s="24" t="str">
        <f>B128</f>
        <v>Difficulté de fuir 'f' pour les</v>
      </c>
      <c r="C138" s="11" t="s">
        <v>0</v>
      </c>
      <c r="D138" s="11" t="s">
        <v>1</v>
      </c>
      <c r="E138" s="11" t="s">
        <v>2</v>
      </c>
      <c r="F138" s="11" t="s">
        <v>3</v>
      </c>
      <c r="G138" s="11" t="s">
        <v>4</v>
      </c>
      <c r="H138" s="11" t="s">
        <v>5</v>
      </c>
      <c r="I138" s="11" t="s">
        <v>6</v>
      </c>
      <c r="J138" s="11" t="s">
        <v>7</v>
      </c>
      <c r="K138" s="11" t="s">
        <v>8</v>
      </c>
      <c r="L138" s="11" t="s">
        <v>9</v>
      </c>
      <c r="M138" s="11" t="s">
        <v>10</v>
      </c>
      <c r="N138" s="11" t="s">
        <v>11</v>
      </c>
    </row>
    <row r="139" spans="2:14" s="4" customFormat="1" hidden="1" x14ac:dyDescent="0.25">
      <c r="B139" s="35" t="str">
        <f>B129</f>
        <v xml:space="preserve">Promeneurs </v>
      </c>
      <c r="C139" s="122">
        <f t="shared" ref="C139:N139" si="33">VLOOKUP(C129,$C$116:$D$120,2,FALSE)</f>
        <v>3.3E-3</v>
      </c>
      <c r="D139" s="122">
        <f t="shared" si="33"/>
        <v>3.3E-3</v>
      </c>
      <c r="E139" s="122">
        <f t="shared" si="33"/>
        <v>3.3E-3</v>
      </c>
      <c r="F139" s="122">
        <f t="shared" si="33"/>
        <v>3.3E-3</v>
      </c>
      <c r="G139" s="122">
        <f t="shared" si="33"/>
        <v>3.3E-3</v>
      </c>
      <c r="H139" s="122">
        <f t="shared" si="33"/>
        <v>3.3E-3</v>
      </c>
      <c r="I139" s="122">
        <f t="shared" si="33"/>
        <v>3.3E-3</v>
      </c>
      <c r="J139" s="122">
        <f t="shared" si="33"/>
        <v>3.3E-3</v>
      </c>
      <c r="K139" s="122">
        <f t="shared" si="33"/>
        <v>3.3E-3</v>
      </c>
      <c r="L139" s="122">
        <f t="shared" si="33"/>
        <v>3.3E-3</v>
      </c>
      <c r="M139" s="122">
        <f t="shared" si="33"/>
        <v>3.3E-3</v>
      </c>
      <c r="N139" s="122">
        <f t="shared" si="33"/>
        <v>3.3E-3</v>
      </c>
    </row>
    <row r="140" spans="2:14" s="4" customFormat="1" hidden="1" x14ac:dyDescent="0.25">
      <c r="B140" s="35" t="str">
        <f t="shared" ref="B140:B146" si="34">B130</f>
        <v xml:space="preserve">Pêcheurs </v>
      </c>
      <c r="C140" s="122">
        <f t="shared" ref="C140:N140" si="35">VLOOKUP(C130,$C$116:$D$120,2,FALSE)</f>
        <v>3.3E-3</v>
      </c>
      <c r="D140" s="122">
        <f t="shared" si="35"/>
        <v>3.3E-3</v>
      </c>
      <c r="E140" s="122">
        <f t="shared" si="35"/>
        <v>3.3E-3</v>
      </c>
      <c r="F140" s="122">
        <f t="shared" si="35"/>
        <v>3.3E-3</v>
      </c>
      <c r="G140" s="122">
        <f t="shared" si="35"/>
        <v>3.3E-3</v>
      </c>
      <c r="H140" s="122">
        <f t="shared" si="35"/>
        <v>3.3E-3</v>
      </c>
      <c r="I140" s="122">
        <f t="shared" si="35"/>
        <v>3.3E-3</v>
      </c>
      <c r="J140" s="122">
        <f t="shared" si="35"/>
        <v>3.3E-3</v>
      </c>
      <c r="K140" s="122">
        <f t="shared" si="35"/>
        <v>3.3E-3</v>
      </c>
      <c r="L140" s="122">
        <f t="shared" si="35"/>
        <v>3.3E-3</v>
      </c>
      <c r="M140" s="122">
        <f t="shared" si="35"/>
        <v>3.3E-3</v>
      </c>
      <c r="N140" s="122">
        <f t="shared" si="35"/>
        <v>3.3E-3</v>
      </c>
    </row>
    <row r="141" spans="2:14" s="4" customFormat="1" hidden="1" x14ac:dyDescent="0.25">
      <c r="B141" s="35" t="str">
        <f t="shared" si="34"/>
        <v xml:space="preserve">Baigneurs </v>
      </c>
      <c r="C141" s="122">
        <f t="shared" ref="C141:N141" si="36">VLOOKUP(C131,$C$116:$D$120,2,FALSE)</f>
        <v>3.3E-3</v>
      </c>
      <c r="D141" s="122">
        <f t="shared" si="36"/>
        <v>3.3E-3</v>
      </c>
      <c r="E141" s="122">
        <f t="shared" si="36"/>
        <v>3.3E-3</v>
      </c>
      <c r="F141" s="122">
        <f t="shared" si="36"/>
        <v>3.3E-3</v>
      </c>
      <c r="G141" s="122">
        <f t="shared" si="36"/>
        <v>0.01</v>
      </c>
      <c r="H141" s="122">
        <f t="shared" si="36"/>
        <v>0.01</v>
      </c>
      <c r="I141" s="122">
        <f t="shared" si="36"/>
        <v>0.01</v>
      </c>
      <c r="J141" s="122">
        <f t="shared" si="36"/>
        <v>0.01</v>
      </c>
      <c r="K141" s="122">
        <f t="shared" si="36"/>
        <v>0.01</v>
      </c>
      <c r="L141" s="122">
        <f t="shared" si="36"/>
        <v>0.01</v>
      </c>
      <c r="M141" s="122">
        <f t="shared" si="36"/>
        <v>3.3E-3</v>
      </c>
      <c r="N141" s="122">
        <f t="shared" si="36"/>
        <v>3.3E-3</v>
      </c>
    </row>
    <row r="142" spans="2:14" s="4" customFormat="1" hidden="1" x14ac:dyDescent="0.25">
      <c r="B142" s="35" t="str">
        <f t="shared" si="34"/>
        <v>Canyonistes</v>
      </c>
      <c r="C142" s="122">
        <f t="shared" ref="C142:N142" si="37">VLOOKUP(C132,$C$116:$D$120,2,FALSE)</f>
        <v>3.3E-3</v>
      </c>
      <c r="D142" s="122">
        <f t="shared" si="37"/>
        <v>3.3E-3</v>
      </c>
      <c r="E142" s="122">
        <f t="shared" si="37"/>
        <v>3.3E-3</v>
      </c>
      <c r="F142" s="122">
        <f t="shared" si="37"/>
        <v>3.3E-3</v>
      </c>
      <c r="G142" s="122">
        <f t="shared" si="37"/>
        <v>3.3E-3</v>
      </c>
      <c r="H142" s="122">
        <f t="shared" si="37"/>
        <v>3.3E-3</v>
      </c>
      <c r="I142" s="122">
        <f t="shared" si="37"/>
        <v>3.3E-3</v>
      </c>
      <c r="J142" s="122">
        <f t="shared" si="37"/>
        <v>3.3E-3</v>
      </c>
      <c r="K142" s="122">
        <f t="shared" si="37"/>
        <v>3.3E-3</v>
      </c>
      <c r="L142" s="122">
        <f t="shared" si="37"/>
        <v>3.3E-3</v>
      </c>
      <c r="M142" s="122">
        <f t="shared" si="37"/>
        <v>3.3E-3</v>
      </c>
      <c r="N142" s="122">
        <f t="shared" si="37"/>
        <v>3.3E-3</v>
      </c>
    </row>
    <row r="143" spans="2:14" s="4" customFormat="1" hidden="1" x14ac:dyDescent="0.25">
      <c r="B143" s="35" t="str">
        <f t="shared" si="34"/>
        <v>Rafters</v>
      </c>
      <c r="C143" s="122">
        <f t="shared" ref="C143:N143" si="38">VLOOKUP(C133,$C$116:$D$120,2,FALSE)</f>
        <v>3.3E-3</v>
      </c>
      <c r="D143" s="122">
        <f t="shared" si="38"/>
        <v>3.3E-3</v>
      </c>
      <c r="E143" s="122">
        <f t="shared" si="38"/>
        <v>3.3E-3</v>
      </c>
      <c r="F143" s="122">
        <f t="shared" si="38"/>
        <v>3.3E-3</v>
      </c>
      <c r="G143" s="122">
        <f t="shared" si="38"/>
        <v>3.3E-3</v>
      </c>
      <c r="H143" s="122">
        <f t="shared" si="38"/>
        <v>3.3E-3</v>
      </c>
      <c r="I143" s="122">
        <f t="shared" si="38"/>
        <v>3.3E-3</v>
      </c>
      <c r="J143" s="122">
        <f t="shared" si="38"/>
        <v>3.3E-3</v>
      </c>
      <c r="K143" s="122">
        <f t="shared" si="38"/>
        <v>3.3E-3</v>
      </c>
      <c r="L143" s="122">
        <f t="shared" si="38"/>
        <v>3.3E-3</v>
      </c>
      <c r="M143" s="122">
        <f t="shared" si="38"/>
        <v>3.3E-3</v>
      </c>
      <c r="N143" s="122">
        <f t="shared" si="38"/>
        <v>3.3E-3</v>
      </c>
    </row>
    <row r="144" spans="2:14" s="4" customFormat="1" hidden="1" x14ac:dyDescent="0.25">
      <c r="B144" s="35" t="str">
        <f t="shared" si="34"/>
        <v>a</v>
      </c>
      <c r="C144" s="122">
        <f t="shared" ref="C144:N144" si="39">VLOOKUP(C134,$C$116:$D$120,2,FALSE)</f>
        <v>3.3E-3</v>
      </c>
      <c r="D144" s="122">
        <f t="shared" si="39"/>
        <v>3.3E-3</v>
      </c>
      <c r="E144" s="122">
        <f t="shared" si="39"/>
        <v>3.3E-3</v>
      </c>
      <c r="F144" s="122">
        <f t="shared" si="39"/>
        <v>3.3E-3</v>
      </c>
      <c r="G144" s="122">
        <f t="shared" si="39"/>
        <v>3.3E-3</v>
      </c>
      <c r="H144" s="122">
        <f t="shared" si="39"/>
        <v>3.3E-3</v>
      </c>
      <c r="I144" s="122">
        <f t="shared" si="39"/>
        <v>3.3E-3</v>
      </c>
      <c r="J144" s="122">
        <f t="shared" si="39"/>
        <v>3.3E-3</v>
      </c>
      <c r="K144" s="122">
        <f t="shared" si="39"/>
        <v>3.3E-3</v>
      </c>
      <c r="L144" s="122">
        <f t="shared" si="39"/>
        <v>3.3E-3</v>
      </c>
      <c r="M144" s="122">
        <f t="shared" si="39"/>
        <v>3.3E-3</v>
      </c>
      <c r="N144" s="122">
        <f t="shared" si="39"/>
        <v>3.3E-3</v>
      </c>
    </row>
    <row r="145" spans="1:14" s="4" customFormat="1" hidden="1" x14ac:dyDescent="0.25">
      <c r="B145" s="35" t="str">
        <f t="shared" si="34"/>
        <v>b</v>
      </c>
      <c r="C145" s="122">
        <f t="shared" ref="C145:N145" si="40">VLOOKUP(C135,$C$116:$D$120,2,FALSE)</f>
        <v>3.3E-3</v>
      </c>
      <c r="D145" s="122">
        <f t="shared" si="40"/>
        <v>3.3E-3</v>
      </c>
      <c r="E145" s="122">
        <f t="shared" si="40"/>
        <v>3.3E-3</v>
      </c>
      <c r="F145" s="122">
        <f t="shared" si="40"/>
        <v>3.3E-3</v>
      </c>
      <c r="G145" s="122">
        <f t="shared" si="40"/>
        <v>3.3E-3</v>
      </c>
      <c r="H145" s="122">
        <f t="shared" si="40"/>
        <v>3.3E-3</v>
      </c>
      <c r="I145" s="122">
        <f t="shared" si="40"/>
        <v>3.3E-3</v>
      </c>
      <c r="J145" s="122">
        <f t="shared" si="40"/>
        <v>3.3E-3</v>
      </c>
      <c r="K145" s="122">
        <f t="shared" si="40"/>
        <v>3.3E-3</v>
      </c>
      <c r="L145" s="122">
        <f t="shared" si="40"/>
        <v>3.3E-3</v>
      </c>
      <c r="M145" s="122">
        <f t="shared" si="40"/>
        <v>3.3E-3</v>
      </c>
      <c r="N145" s="122">
        <f t="shared" si="40"/>
        <v>3.3E-3</v>
      </c>
    </row>
    <row r="146" spans="1:14" s="4" customFormat="1" hidden="1" x14ac:dyDescent="0.25">
      <c r="B146" s="35" t="str">
        <f t="shared" si="34"/>
        <v>c</v>
      </c>
      <c r="C146" s="122">
        <f t="shared" ref="C146:N146" si="41">VLOOKUP(C136,$C$116:$D$120,2,FALSE)</f>
        <v>3.3E-3</v>
      </c>
      <c r="D146" s="122">
        <f t="shared" si="41"/>
        <v>3.3E-3</v>
      </c>
      <c r="E146" s="122">
        <f t="shared" si="41"/>
        <v>3.3E-3</v>
      </c>
      <c r="F146" s="122">
        <f t="shared" si="41"/>
        <v>3.3E-3</v>
      </c>
      <c r="G146" s="122">
        <f t="shared" si="41"/>
        <v>3.3E-3</v>
      </c>
      <c r="H146" s="122">
        <f t="shared" si="41"/>
        <v>3.3E-3</v>
      </c>
      <c r="I146" s="122">
        <f t="shared" si="41"/>
        <v>3.3E-3</v>
      </c>
      <c r="J146" s="122">
        <f t="shared" si="41"/>
        <v>3.3E-3</v>
      </c>
      <c r="K146" s="122">
        <f t="shared" si="41"/>
        <v>3.3E-3</v>
      </c>
      <c r="L146" s="122">
        <f t="shared" si="41"/>
        <v>3.3E-3</v>
      </c>
      <c r="M146" s="122">
        <f t="shared" si="41"/>
        <v>3.3E-3</v>
      </c>
      <c r="N146" s="122">
        <f t="shared" si="41"/>
        <v>3.3E-3</v>
      </c>
    </row>
    <row r="147" spans="1:14" s="4" customFormat="1" ht="13" x14ac:dyDescent="0.3">
      <c r="B147" s="50"/>
      <c r="C147" s="12"/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</row>
    <row r="148" spans="1:14" s="19" customFormat="1" ht="13" x14ac:dyDescent="0.3">
      <c r="A148" s="101">
        <v>6</v>
      </c>
      <c r="B148" s="34" t="s">
        <v>166</v>
      </c>
    </row>
    <row r="149" spans="1:14" ht="13" x14ac:dyDescent="0.3">
      <c r="B149" s="1" t="s">
        <v>167</v>
      </c>
      <c r="C149" s="9"/>
      <c r="H149" s="31"/>
    </row>
    <row r="150" spans="1:14" ht="13" x14ac:dyDescent="0.3">
      <c r="B150" s="131"/>
      <c r="C150" s="2" t="s">
        <v>41</v>
      </c>
      <c r="D150" s="2" t="s">
        <v>42</v>
      </c>
      <c r="G150" s="7"/>
    </row>
    <row r="151" spans="1:14" ht="13" x14ac:dyDescent="0.3">
      <c r="B151" s="132" t="s">
        <v>121</v>
      </c>
      <c r="C151" s="108">
        <v>5</v>
      </c>
      <c r="D151" s="92">
        <v>0.01</v>
      </c>
      <c r="E151" s="32" t="s">
        <v>125</v>
      </c>
      <c r="G151" s="10"/>
    </row>
    <row r="152" spans="1:14" ht="13" x14ac:dyDescent="0.3">
      <c r="B152" s="174" t="s">
        <v>126</v>
      </c>
      <c r="C152" s="109">
        <v>4</v>
      </c>
      <c r="D152" s="92">
        <v>0.1</v>
      </c>
      <c r="E152" s="31"/>
      <c r="G152" s="7"/>
    </row>
    <row r="153" spans="1:14" ht="13" x14ac:dyDescent="0.3">
      <c r="B153" s="132" t="s">
        <v>122</v>
      </c>
      <c r="C153" s="109">
        <v>3</v>
      </c>
      <c r="D153" s="92">
        <v>0.3</v>
      </c>
      <c r="E153" s="31"/>
    </row>
    <row r="154" spans="1:14" ht="13" x14ac:dyDescent="0.3">
      <c r="B154" s="132" t="s">
        <v>123</v>
      </c>
      <c r="C154" s="109">
        <v>2</v>
      </c>
      <c r="D154" s="92">
        <v>0.5</v>
      </c>
      <c r="E154" s="31"/>
      <c r="F154" s="1"/>
    </row>
    <row r="155" spans="1:14" ht="13" x14ac:dyDescent="0.3">
      <c r="B155" s="132" t="s">
        <v>124</v>
      </c>
      <c r="C155" s="109">
        <v>1</v>
      </c>
      <c r="D155" s="92">
        <v>1</v>
      </c>
      <c r="E155" s="31" t="s">
        <v>127</v>
      </c>
    </row>
    <row r="156" spans="1:14" ht="13" x14ac:dyDescent="0.3">
      <c r="B156" s="6"/>
      <c r="C156" s="27"/>
      <c r="D156" s="28"/>
    </row>
    <row r="157" spans="1:14" ht="13" x14ac:dyDescent="0.3">
      <c r="B157" s="1" t="s">
        <v>107</v>
      </c>
      <c r="D157" s="28"/>
    </row>
    <row r="158" spans="1:14" s="19" customFormat="1" ht="13" x14ac:dyDescent="0.3">
      <c r="B158" s="126" t="s">
        <v>128</v>
      </c>
      <c r="C158" s="127"/>
      <c r="D158" s="17"/>
    </row>
    <row r="159" spans="1:14" s="19" customFormat="1" ht="13" x14ac:dyDescent="0.3">
      <c r="B159" s="126" t="s">
        <v>129</v>
      </c>
      <c r="C159" s="127"/>
      <c r="D159" s="17"/>
    </row>
    <row r="160" spans="1:14" s="19" customFormat="1" ht="13" x14ac:dyDescent="0.3">
      <c r="B160" s="126" t="s">
        <v>130</v>
      </c>
      <c r="C160" s="127"/>
      <c r="D160" s="17"/>
    </row>
    <row r="161" spans="1:12" s="19" customFormat="1" ht="13" x14ac:dyDescent="0.3">
      <c r="B161" s="126" t="s">
        <v>131</v>
      </c>
      <c r="C161" s="127"/>
    </row>
    <row r="162" spans="1:12" ht="13" x14ac:dyDescent="0.3">
      <c r="B162" s="22"/>
      <c r="C162" s="9"/>
      <c r="G162" s="7"/>
    </row>
    <row r="163" spans="1:12" s="1" customFormat="1" ht="13.5" thickBot="1" x14ac:dyDescent="0.35">
      <c r="A163" s="6"/>
      <c r="B163" s="139" t="s">
        <v>132</v>
      </c>
      <c r="C163" s="149"/>
      <c r="D163" s="142" t="str">
        <f>B24</f>
        <v xml:space="preserve">Promeneurs </v>
      </c>
      <c r="E163" s="95" t="str">
        <f>B25</f>
        <v xml:space="preserve">Pêcheurs </v>
      </c>
      <c r="F163" s="95" t="str">
        <f>B26</f>
        <v xml:space="preserve">Baigneurs </v>
      </c>
      <c r="G163" s="95" t="str">
        <f>B27</f>
        <v>Canyonistes</v>
      </c>
      <c r="H163" s="95" t="str">
        <f>B28</f>
        <v>Rafters</v>
      </c>
      <c r="I163" s="95" t="str">
        <f>B29</f>
        <v>a</v>
      </c>
      <c r="J163" s="95" t="str">
        <f>B30</f>
        <v>b</v>
      </c>
      <c r="K163" s="95" t="str">
        <f>B31</f>
        <v>c</v>
      </c>
    </row>
    <row r="164" spans="1:12" ht="13" x14ac:dyDescent="0.3">
      <c r="A164" s="7"/>
      <c r="B164" s="140" t="s">
        <v>133</v>
      </c>
      <c r="C164" s="143" t="s">
        <v>43</v>
      </c>
      <c r="D164" s="133">
        <v>1</v>
      </c>
      <c r="E164" s="133">
        <v>1</v>
      </c>
      <c r="F164" s="133">
        <v>3</v>
      </c>
      <c r="G164" s="133">
        <v>1</v>
      </c>
      <c r="H164" s="133">
        <v>1</v>
      </c>
      <c r="I164" s="133">
        <v>1</v>
      </c>
      <c r="J164" s="133">
        <v>1</v>
      </c>
      <c r="K164" s="136">
        <v>1</v>
      </c>
      <c r="L164" s="31"/>
    </row>
    <row r="165" spans="1:12" ht="13" x14ac:dyDescent="0.3">
      <c r="A165" s="7"/>
      <c r="B165" s="140" t="s">
        <v>134</v>
      </c>
      <c r="C165" s="143" t="s">
        <v>44</v>
      </c>
      <c r="D165" s="134">
        <v>1</v>
      </c>
      <c r="E165" s="134">
        <v>1</v>
      </c>
      <c r="F165" s="134">
        <v>1</v>
      </c>
      <c r="G165" s="134">
        <v>1</v>
      </c>
      <c r="H165" s="134">
        <v>1</v>
      </c>
      <c r="I165" s="134">
        <v>1</v>
      </c>
      <c r="J165" s="134">
        <v>1</v>
      </c>
      <c r="K165" s="137">
        <v>1</v>
      </c>
      <c r="L165" s="31"/>
    </row>
    <row r="166" spans="1:12" ht="13" x14ac:dyDescent="0.3">
      <c r="A166" s="7"/>
      <c r="B166" s="140" t="s">
        <v>135</v>
      </c>
      <c r="C166" s="143" t="s">
        <v>45</v>
      </c>
      <c r="D166" s="134">
        <v>1</v>
      </c>
      <c r="E166" s="134">
        <v>1</v>
      </c>
      <c r="F166" s="134">
        <v>1</v>
      </c>
      <c r="G166" s="134">
        <v>1</v>
      </c>
      <c r="H166" s="134">
        <v>1</v>
      </c>
      <c r="I166" s="134">
        <v>1</v>
      </c>
      <c r="J166" s="134">
        <v>1</v>
      </c>
      <c r="K166" s="137">
        <v>1</v>
      </c>
      <c r="L166" s="31"/>
    </row>
    <row r="167" spans="1:12" ht="13.5" thickBot="1" x14ac:dyDescent="0.35">
      <c r="A167" s="7"/>
      <c r="B167" s="141" t="s">
        <v>136</v>
      </c>
      <c r="C167" s="143" t="s">
        <v>46</v>
      </c>
      <c r="D167" s="134">
        <v>1</v>
      </c>
      <c r="E167" s="134">
        <v>1</v>
      </c>
      <c r="F167" s="134">
        <v>1</v>
      </c>
      <c r="G167" s="134">
        <v>1</v>
      </c>
      <c r="H167" s="134">
        <v>1</v>
      </c>
      <c r="I167" s="134">
        <v>1</v>
      </c>
      <c r="J167" s="134">
        <v>1</v>
      </c>
      <c r="K167" s="137">
        <v>1</v>
      </c>
      <c r="L167" s="31"/>
    </row>
    <row r="168" spans="1:12" ht="13" x14ac:dyDescent="0.3">
      <c r="A168" s="7"/>
      <c r="B168" s="128" t="s">
        <v>137</v>
      </c>
      <c r="C168" s="146" t="s">
        <v>47</v>
      </c>
      <c r="D168" s="134">
        <v>1</v>
      </c>
      <c r="E168" s="134">
        <v>1</v>
      </c>
      <c r="F168" s="134">
        <v>1</v>
      </c>
      <c r="G168" s="134">
        <v>1</v>
      </c>
      <c r="H168" s="134">
        <v>1</v>
      </c>
      <c r="I168" s="134">
        <v>1</v>
      </c>
      <c r="J168" s="134">
        <v>1</v>
      </c>
      <c r="K168" s="137">
        <v>1</v>
      </c>
      <c r="L168" s="31"/>
    </row>
    <row r="169" spans="1:12" ht="13.5" thickBot="1" x14ac:dyDescent="0.35">
      <c r="A169" s="7"/>
      <c r="B169" s="129" t="s">
        <v>137</v>
      </c>
      <c r="C169" s="146" t="s">
        <v>48</v>
      </c>
      <c r="D169" s="135">
        <v>1</v>
      </c>
      <c r="E169" s="135">
        <v>1</v>
      </c>
      <c r="F169" s="135">
        <v>1</v>
      </c>
      <c r="G169" s="135">
        <v>1</v>
      </c>
      <c r="H169" s="135">
        <v>1</v>
      </c>
      <c r="I169" s="135">
        <v>1</v>
      </c>
      <c r="J169" s="135">
        <v>1</v>
      </c>
      <c r="K169" s="138">
        <v>1</v>
      </c>
      <c r="L169" s="31"/>
    </row>
    <row r="170" spans="1:12" ht="13" x14ac:dyDescent="0.3">
      <c r="A170" s="7"/>
      <c r="B170" s="52"/>
      <c r="C170" s="144"/>
      <c r="D170" s="124"/>
      <c r="E170" s="124"/>
      <c r="F170" s="124"/>
      <c r="G170" s="124"/>
      <c r="H170" s="124"/>
      <c r="I170" s="124"/>
      <c r="J170" s="124"/>
      <c r="K170" s="125"/>
    </row>
    <row r="171" spans="1:12" ht="13.5" thickBot="1" x14ac:dyDescent="0.35">
      <c r="A171" s="7"/>
      <c r="B171" s="94" t="s">
        <v>138</v>
      </c>
      <c r="C171" s="149"/>
      <c r="D171" s="95" t="str">
        <f>D163</f>
        <v xml:space="preserve">Promeneurs </v>
      </c>
      <c r="E171" s="95" t="str">
        <f t="shared" ref="E171:K171" si="42">E163</f>
        <v xml:space="preserve">Pêcheurs </v>
      </c>
      <c r="F171" s="95" t="str">
        <f t="shared" si="42"/>
        <v xml:space="preserve">Baigneurs </v>
      </c>
      <c r="G171" s="95" t="str">
        <f t="shared" si="42"/>
        <v>Canyonistes</v>
      </c>
      <c r="H171" s="95" t="str">
        <f t="shared" si="42"/>
        <v>Rafters</v>
      </c>
      <c r="I171" s="95" t="str">
        <f t="shared" si="42"/>
        <v>a</v>
      </c>
      <c r="J171" s="95" t="str">
        <f t="shared" si="42"/>
        <v>b</v>
      </c>
      <c r="K171" s="95" t="str">
        <f t="shared" si="42"/>
        <v>c</v>
      </c>
      <c r="L171" s="1"/>
    </row>
    <row r="172" spans="1:12" ht="13" x14ac:dyDescent="0.3">
      <c r="A172" s="7"/>
      <c r="B172" s="119" t="s">
        <v>139</v>
      </c>
      <c r="C172" s="145" t="s">
        <v>49</v>
      </c>
      <c r="D172" s="133">
        <v>1</v>
      </c>
      <c r="E172" s="133">
        <v>1</v>
      </c>
      <c r="F172" s="133">
        <v>1</v>
      </c>
      <c r="G172" s="133">
        <v>1</v>
      </c>
      <c r="H172" s="133">
        <v>1</v>
      </c>
      <c r="I172" s="133">
        <v>1</v>
      </c>
      <c r="J172" s="133">
        <v>1</v>
      </c>
      <c r="K172" s="136">
        <v>1</v>
      </c>
      <c r="L172" s="31"/>
    </row>
    <row r="173" spans="1:12" ht="13" x14ac:dyDescent="0.3">
      <c r="A173" s="7"/>
      <c r="B173" s="119" t="s">
        <v>140</v>
      </c>
      <c r="C173" s="145" t="s">
        <v>50</v>
      </c>
      <c r="D173" s="134">
        <v>1</v>
      </c>
      <c r="E173" s="134">
        <v>1</v>
      </c>
      <c r="F173" s="134">
        <v>1</v>
      </c>
      <c r="G173" s="134">
        <v>1</v>
      </c>
      <c r="H173" s="134">
        <v>1</v>
      </c>
      <c r="I173" s="134">
        <v>1</v>
      </c>
      <c r="J173" s="134">
        <v>1</v>
      </c>
      <c r="K173" s="137">
        <v>1</v>
      </c>
      <c r="L173" s="31"/>
    </row>
    <row r="174" spans="1:12" ht="13" x14ac:dyDescent="0.3">
      <c r="A174" s="7"/>
      <c r="B174" s="119" t="s">
        <v>141</v>
      </c>
      <c r="C174" s="145" t="s">
        <v>51</v>
      </c>
      <c r="D174" s="134">
        <v>1</v>
      </c>
      <c r="E174" s="134">
        <v>1</v>
      </c>
      <c r="F174" s="134">
        <v>1</v>
      </c>
      <c r="G174" s="134">
        <v>1</v>
      </c>
      <c r="H174" s="134">
        <v>1</v>
      </c>
      <c r="I174" s="134">
        <v>1</v>
      </c>
      <c r="J174" s="134">
        <v>1</v>
      </c>
      <c r="K174" s="137">
        <v>1</v>
      </c>
      <c r="L174" s="31"/>
    </row>
    <row r="175" spans="1:12" ht="13" x14ac:dyDescent="0.3">
      <c r="A175" s="7"/>
      <c r="B175" s="119" t="s">
        <v>168</v>
      </c>
      <c r="C175" s="145" t="s">
        <v>52</v>
      </c>
      <c r="D175" s="134">
        <v>1</v>
      </c>
      <c r="E175" s="134">
        <v>1</v>
      </c>
      <c r="F175" s="134">
        <v>1</v>
      </c>
      <c r="G175" s="134">
        <v>1</v>
      </c>
      <c r="H175" s="134">
        <v>1</v>
      </c>
      <c r="I175" s="134">
        <v>1</v>
      </c>
      <c r="J175" s="134">
        <v>1</v>
      </c>
      <c r="K175" s="137">
        <v>1</v>
      </c>
      <c r="L175" s="31"/>
    </row>
    <row r="176" spans="1:12" ht="13.5" thickBot="1" x14ac:dyDescent="0.35">
      <c r="A176" s="7"/>
      <c r="B176" s="175" t="s">
        <v>142</v>
      </c>
      <c r="C176" s="145" t="s">
        <v>53</v>
      </c>
      <c r="D176" s="134">
        <v>1</v>
      </c>
      <c r="E176" s="134">
        <v>1</v>
      </c>
      <c r="F176" s="134">
        <v>1</v>
      </c>
      <c r="G176" s="134">
        <v>1</v>
      </c>
      <c r="H176" s="134">
        <v>1</v>
      </c>
      <c r="I176" s="134">
        <v>1</v>
      </c>
      <c r="J176" s="134">
        <v>1</v>
      </c>
      <c r="K176" s="137">
        <v>1</v>
      </c>
      <c r="L176" s="31"/>
    </row>
    <row r="177" spans="1:12" ht="13.5" thickBot="1" x14ac:dyDescent="0.35">
      <c r="A177" s="7"/>
      <c r="B177" s="130" t="s">
        <v>137</v>
      </c>
      <c r="C177" s="145" t="s">
        <v>54</v>
      </c>
      <c r="D177" s="135">
        <v>1</v>
      </c>
      <c r="E177" s="135">
        <v>1</v>
      </c>
      <c r="F177" s="135">
        <v>1</v>
      </c>
      <c r="G177" s="135">
        <v>1</v>
      </c>
      <c r="H177" s="135">
        <v>1</v>
      </c>
      <c r="I177" s="135">
        <v>1</v>
      </c>
      <c r="J177" s="135">
        <v>1</v>
      </c>
      <c r="K177" s="138">
        <v>1</v>
      </c>
      <c r="L177" s="31"/>
    </row>
    <row r="179" spans="1:12" s="1" customFormat="1" ht="13" hidden="1" x14ac:dyDescent="0.3">
      <c r="A179" s="6"/>
      <c r="B179" s="120" t="str">
        <f t="shared" ref="B179:B185" si="43">B163</f>
        <v>Mesures préventives 'm'</v>
      </c>
      <c r="C179" s="120"/>
      <c r="D179" s="120" t="str">
        <f t="shared" ref="D179:K179" si="44">D163</f>
        <v xml:space="preserve">Promeneurs </v>
      </c>
      <c r="E179" s="120" t="str">
        <f t="shared" si="44"/>
        <v xml:space="preserve">Pêcheurs </v>
      </c>
      <c r="F179" s="120" t="str">
        <f t="shared" si="44"/>
        <v xml:space="preserve">Baigneurs </v>
      </c>
      <c r="G179" s="120" t="str">
        <f t="shared" si="44"/>
        <v>Canyonistes</v>
      </c>
      <c r="H179" s="120" t="str">
        <f t="shared" si="44"/>
        <v>Rafters</v>
      </c>
      <c r="I179" s="120" t="str">
        <f t="shared" si="44"/>
        <v>a</v>
      </c>
      <c r="J179" s="120" t="str">
        <f t="shared" si="44"/>
        <v>b</v>
      </c>
      <c r="K179" s="120" t="str">
        <f t="shared" si="44"/>
        <v>c</v>
      </c>
    </row>
    <row r="180" spans="1:12" ht="13" hidden="1" x14ac:dyDescent="0.3">
      <c r="A180" s="7"/>
      <c r="B180" s="121" t="str">
        <f t="shared" si="43"/>
        <v>Panneaux de signalisation</v>
      </c>
      <c r="C180" s="121"/>
      <c r="D180" s="122">
        <f>VLOOKUP(D164,$C$151:$D$155,2,FALSE)</f>
        <v>1</v>
      </c>
      <c r="E180" s="122">
        <f t="shared" ref="E180:K180" si="45">VLOOKUP(E164,$C$151:$D$155,2,FALSE)</f>
        <v>1</v>
      </c>
      <c r="F180" s="122">
        <f t="shared" si="45"/>
        <v>0.3</v>
      </c>
      <c r="G180" s="122">
        <f t="shared" si="45"/>
        <v>1</v>
      </c>
      <c r="H180" s="122">
        <f t="shared" si="45"/>
        <v>1</v>
      </c>
      <c r="I180" s="122">
        <f t="shared" si="45"/>
        <v>1</v>
      </c>
      <c r="J180" s="122">
        <f t="shared" si="45"/>
        <v>1</v>
      </c>
      <c r="K180" s="122">
        <f t="shared" si="45"/>
        <v>1</v>
      </c>
      <c r="L180" s="31"/>
    </row>
    <row r="181" spans="1:12" ht="13" hidden="1" x14ac:dyDescent="0.3">
      <c r="A181" s="7"/>
      <c r="B181" s="121" t="str">
        <f t="shared" si="43"/>
        <v>Tracts et Internet</v>
      </c>
      <c r="C181" s="121"/>
      <c r="D181" s="122">
        <f t="shared" ref="D181:K185" si="46">VLOOKUP(D165,$C$151:$D$155,2,FALSE)</f>
        <v>1</v>
      </c>
      <c r="E181" s="122">
        <f t="shared" si="46"/>
        <v>1</v>
      </c>
      <c r="F181" s="122">
        <f t="shared" si="46"/>
        <v>1</v>
      </c>
      <c r="G181" s="122">
        <f t="shared" si="46"/>
        <v>1</v>
      </c>
      <c r="H181" s="122">
        <f t="shared" si="46"/>
        <v>1</v>
      </c>
      <c r="I181" s="122">
        <f t="shared" si="46"/>
        <v>1</v>
      </c>
      <c r="J181" s="122">
        <f t="shared" si="46"/>
        <v>1</v>
      </c>
      <c r="K181" s="122">
        <f t="shared" si="46"/>
        <v>1</v>
      </c>
      <c r="L181" s="31"/>
    </row>
    <row r="182" spans="1:12" ht="13" hidden="1" x14ac:dyDescent="0.3">
      <c r="A182" s="7"/>
      <c r="B182" s="121" t="str">
        <f t="shared" si="43"/>
        <v>Avertissement dans les médias et auprès des communes</v>
      </c>
      <c r="C182" s="121"/>
      <c r="D182" s="122">
        <f t="shared" si="46"/>
        <v>1</v>
      </c>
      <c r="E182" s="122">
        <f t="shared" si="46"/>
        <v>1</v>
      </c>
      <c r="F182" s="122">
        <f t="shared" si="46"/>
        <v>1</v>
      </c>
      <c r="G182" s="122">
        <f t="shared" si="46"/>
        <v>1</v>
      </c>
      <c r="H182" s="122">
        <f t="shared" si="46"/>
        <v>1</v>
      </c>
      <c r="I182" s="122">
        <f t="shared" si="46"/>
        <v>1</v>
      </c>
      <c r="J182" s="122">
        <f t="shared" si="46"/>
        <v>1</v>
      </c>
      <c r="K182" s="122">
        <f t="shared" si="46"/>
        <v>1</v>
      </c>
      <c r="L182" s="31"/>
    </row>
    <row r="183" spans="1:12" ht="13" hidden="1" x14ac:dyDescent="0.3">
      <c r="A183" s="7"/>
      <c r="B183" s="121" t="str">
        <f t="shared" si="43"/>
        <v>Sensibilisation des usagers des rivières</v>
      </c>
      <c r="C183" s="121"/>
      <c r="D183" s="122">
        <f t="shared" si="46"/>
        <v>1</v>
      </c>
      <c r="E183" s="122">
        <f t="shared" si="46"/>
        <v>1</v>
      </c>
      <c r="F183" s="122">
        <f t="shared" si="46"/>
        <v>1</v>
      </c>
      <c r="G183" s="122">
        <f t="shared" si="46"/>
        <v>1</v>
      </c>
      <c r="H183" s="122">
        <f t="shared" si="46"/>
        <v>1</v>
      </c>
      <c r="I183" s="122">
        <f t="shared" si="46"/>
        <v>1</v>
      </c>
      <c r="J183" s="122">
        <f t="shared" si="46"/>
        <v>1</v>
      </c>
      <c r="K183" s="122">
        <f t="shared" si="46"/>
        <v>1</v>
      </c>
      <c r="L183" s="31"/>
    </row>
    <row r="184" spans="1:12" ht="13" hidden="1" x14ac:dyDescent="0.3">
      <c r="A184" s="7"/>
      <c r="B184" s="121" t="str">
        <f t="shared" si="43"/>
        <v>Autres mesures</v>
      </c>
      <c r="C184" s="121"/>
      <c r="D184" s="122">
        <f t="shared" si="46"/>
        <v>1</v>
      </c>
      <c r="E184" s="122">
        <f t="shared" si="46"/>
        <v>1</v>
      </c>
      <c r="F184" s="122">
        <f t="shared" si="46"/>
        <v>1</v>
      </c>
      <c r="G184" s="122">
        <f t="shared" si="46"/>
        <v>1</v>
      </c>
      <c r="H184" s="122">
        <f t="shared" si="46"/>
        <v>1</v>
      </c>
      <c r="I184" s="122">
        <f t="shared" si="46"/>
        <v>1</v>
      </c>
      <c r="J184" s="122">
        <f t="shared" si="46"/>
        <v>1</v>
      </c>
      <c r="K184" s="122">
        <f t="shared" si="46"/>
        <v>1</v>
      </c>
      <c r="L184" s="31"/>
    </row>
    <row r="185" spans="1:12" ht="13" hidden="1" x14ac:dyDescent="0.3">
      <c r="A185" s="7"/>
      <c r="B185" s="121" t="str">
        <f t="shared" si="43"/>
        <v>Autres mesures</v>
      </c>
      <c r="C185" s="121"/>
      <c r="D185" s="122">
        <f t="shared" si="46"/>
        <v>1</v>
      </c>
      <c r="E185" s="122">
        <f t="shared" si="46"/>
        <v>1</v>
      </c>
      <c r="F185" s="122">
        <f t="shared" si="46"/>
        <v>1</v>
      </c>
      <c r="G185" s="122">
        <f t="shared" si="46"/>
        <v>1</v>
      </c>
      <c r="H185" s="122">
        <f t="shared" si="46"/>
        <v>1</v>
      </c>
      <c r="I185" s="122">
        <f t="shared" si="46"/>
        <v>1</v>
      </c>
      <c r="J185" s="122">
        <f t="shared" si="46"/>
        <v>1</v>
      </c>
      <c r="K185" s="122">
        <f t="shared" si="46"/>
        <v>1</v>
      </c>
      <c r="L185" s="31"/>
    </row>
    <row r="186" spans="1:12" ht="13" hidden="1" x14ac:dyDescent="0.3">
      <c r="A186" s="7"/>
      <c r="B186" s="52"/>
      <c r="C186" s="52"/>
      <c r="D186" s="124"/>
      <c r="E186" s="124"/>
      <c r="F186" s="124"/>
      <c r="G186" s="124"/>
      <c r="H186" s="124"/>
      <c r="I186" s="124"/>
      <c r="J186" s="124"/>
      <c r="K186" s="125"/>
    </row>
    <row r="187" spans="1:12" ht="13" hidden="1" x14ac:dyDescent="0.3">
      <c r="A187" s="7"/>
      <c r="B187" s="120" t="str">
        <f t="shared" ref="B187:B193" si="47">B171</f>
        <v>Mesures spécifiques aux crues 'm'</v>
      </c>
      <c r="C187" s="120"/>
      <c r="D187" s="120" t="str">
        <f t="shared" ref="D187:K187" si="48">D171</f>
        <v xml:space="preserve">Promeneurs </v>
      </c>
      <c r="E187" s="120" t="str">
        <f t="shared" si="48"/>
        <v xml:space="preserve">Pêcheurs </v>
      </c>
      <c r="F187" s="120" t="str">
        <f t="shared" si="48"/>
        <v xml:space="preserve">Baigneurs </v>
      </c>
      <c r="G187" s="120" t="str">
        <f t="shared" si="48"/>
        <v>Canyonistes</v>
      </c>
      <c r="H187" s="120" t="str">
        <f t="shared" si="48"/>
        <v>Rafters</v>
      </c>
      <c r="I187" s="120" t="str">
        <f t="shared" si="48"/>
        <v>a</v>
      </c>
      <c r="J187" s="120" t="str">
        <f t="shared" si="48"/>
        <v>b</v>
      </c>
      <c r="K187" s="120" t="str">
        <f t="shared" si="48"/>
        <v>c</v>
      </c>
      <c r="L187" s="1"/>
    </row>
    <row r="188" spans="1:12" ht="13" hidden="1" x14ac:dyDescent="0.3">
      <c r="A188" s="7"/>
      <c r="B188" s="121" t="str">
        <f t="shared" si="47"/>
        <v>Infoline et avertissement des sportifs</v>
      </c>
      <c r="C188" s="121"/>
      <c r="D188" s="122">
        <f>VLOOKUP(D172,$C$151:$D$155,2,FALSE)</f>
        <v>1</v>
      </c>
      <c r="E188" s="122">
        <f t="shared" ref="E188:K188" si="49">VLOOKUP(E172,$C$151:$D$155,2,FALSE)</f>
        <v>1</v>
      </c>
      <c r="F188" s="122">
        <f t="shared" si="49"/>
        <v>1</v>
      </c>
      <c r="G188" s="122">
        <f t="shared" si="49"/>
        <v>1</v>
      </c>
      <c r="H188" s="122">
        <f t="shared" si="49"/>
        <v>1</v>
      </c>
      <c r="I188" s="122">
        <f t="shared" si="49"/>
        <v>1</v>
      </c>
      <c r="J188" s="122">
        <f t="shared" si="49"/>
        <v>1</v>
      </c>
      <c r="K188" s="122">
        <f t="shared" si="49"/>
        <v>1</v>
      </c>
      <c r="L188" s="31"/>
    </row>
    <row r="189" spans="1:12" ht="13" hidden="1" x14ac:dyDescent="0.3">
      <c r="A189" s="7"/>
      <c r="B189" s="121" t="str">
        <f t="shared" si="47"/>
        <v>Eviter les crues soudaines par beau temps</v>
      </c>
      <c r="C189" s="121"/>
      <c r="D189" s="122">
        <f t="shared" ref="D189:K189" si="50">VLOOKUP(D173,$C$151:$D$155,2,FALSE)</f>
        <v>1</v>
      </c>
      <c r="E189" s="122">
        <f t="shared" si="50"/>
        <v>1</v>
      </c>
      <c r="F189" s="122">
        <f t="shared" si="50"/>
        <v>1</v>
      </c>
      <c r="G189" s="122">
        <f t="shared" si="50"/>
        <v>1</v>
      </c>
      <c r="H189" s="122">
        <f t="shared" si="50"/>
        <v>1</v>
      </c>
      <c r="I189" s="122">
        <f t="shared" si="50"/>
        <v>1</v>
      </c>
      <c r="J189" s="122">
        <f t="shared" si="50"/>
        <v>1</v>
      </c>
      <c r="K189" s="122">
        <f t="shared" si="50"/>
        <v>1</v>
      </c>
      <c r="L189" s="31"/>
    </row>
    <row r="190" spans="1:12" ht="13" hidden="1" x14ac:dyDescent="0.3">
      <c r="A190" s="7"/>
      <c r="B190" s="121" t="str">
        <f t="shared" si="47"/>
        <v>Contrôle sur site</v>
      </c>
      <c r="C190" s="121"/>
      <c r="D190" s="122">
        <f t="shared" ref="D190:K190" si="51">VLOOKUP(D174,$C$151:$D$155,2,FALSE)</f>
        <v>1</v>
      </c>
      <c r="E190" s="122">
        <f t="shared" si="51"/>
        <v>1</v>
      </c>
      <c r="F190" s="122">
        <f t="shared" si="51"/>
        <v>1</v>
      </c>
      <c r="G190" s="122">
        <f t="shared" si="51"/>
        <v>1</v>
      </c>
      <c r="H190" s="122">
        <f t="shared" si="51"/>
        <v>1</v>
      </c>
      <c r="I190" s="122">
        <f t="shared" si="51"/>
        <v>1</v>
      </c>
      <c r="J190" s="122">
        <f t="shared" si="51"/>
        <v>1</v>
      </c>
      <c r="K190" s="122">
        <f t="shared" si="51"/>
        <v>1</v>
      </c>
      <c r="L190" s="31"/>
    </row>
    <row r="191" spans="1:12" ht="13" hidden="1" x14ac:dyDescent="0.3">
      <c r="A191" s="7"/>
      <c r="B191" s="121" t="str">
        <f t="shared" si="47"/>
        <v>Lâchers d'eau de préavis</v>
      </c>
      <c r="C191" s="121"/>
      <c r="D191" s="122">
        <f t="shared" ref="D191:K191" si="52">VLOOKUP(D175,$C$151:$D$155,2,FALSE)</f>
        <v>1</v>
      </c>
      <c r="E191" s="122">
        <f t="shared" si="52"/>
        <v>1</v>
      </c>
      <c r="F191" s="122">
        <f t="shared" si="52"/>
        <v>1</v>
      </c>
      <c r="G191" s="122">
        <f t="shared" si="52"/>
        <v>1</v>
      </c>
      <c r="H191" s="122">
        <f t="shared" si="52"/>
        <v>1</v>
      </c>
      <c r="I191" s="122">
        <f t="shared" si="52"/>
        <v>1</v>
      </c>
      <c r="J191" s="122">
        <f t="shared" si="52"/>
        <v>1</v>
      </c>
      <c r="K191" s="122">
        <f t="shared" si="52"/>
        <v>1</v>
      </c>
      <c r="L191" s="31"/>
    </row>
    <row r="192" spans="1:12" ht="13" hidden="1" x14ac:dyDescent="0.3">
      <c r="A192" s="7"/>
      <c r="B192" s="121" t="str">
        <f t="shared" si="47"/>
        <v>Systèmes d'alerte</v>
      </c>
      <c r="C192" s="121"/>
      <c r="D192" s="122">
        <f t="shared" ref="D192:K192" si="53">VLOOKUP(D176,$C$151:$D$155,2,FALSE)</f>
        <v>1</v>
      </c>
      <c r="E192" s="122">
        <f t="shared" si="53"/>
        <v>1</v>
      </c>
      <c r="F192" s="122">
        <f t="shared" si="53"/>
        <v>1</v>
      </c>
      <c r="G192" s="122">
        <f t="shared" si="53"/>
        <v>1</v>
      </c>
      <c r="H192" s="122">
        <f t="shared" si="53"/>
        <v>1</v>
      </c>
      <c r="I192" s="122">
        <f t="shared" si="53"/>
        <v>1</v>
      </c>
      <c r="J192" s="122">
        <f t="shared" si="53"/>
        <v>1</v>
      </c>
      <c r="K192" s="122">
        <f t="shared" si="53"/>
        <v>1</v>
      </c>
      <c r="L192" s="31"/>
    </row>
    <row r="193" spans="1:17" ht="13" hidden="1" x14ac:dyDescent="0.3">
      <c r="A193" s="7"/>
      <c r="B193" s="121" t="str">
        <f t="shared" si="47"/>
        <v>Autres mesures</v>
      </c>
      <c r="C193" s="121"/>
      <c r="D193" s="122">
        <f t="shared" ref="D193:K193" si="54">VLOOKUP(D177,$C$151:$D$155,2,FALSE)</f>
        <v>1</v>
      </c>
      <c r="E193" s="122">
        <f t="shared" si="54"/>
        <v>1</v>
      </c>
      <c r="F193" s="122">
        <f t="shared" si="54"/>
        <v>1</v>
      </c>
      <c r="G193" s="122">
        <f t="shared" si="54"/>
        <v>1</v>
      </c>
      <c r="H193" s="122">
        <f t="shared" si="54"/>
        <v>1</v>
      </c>
      <c r="I193" s="122">
        <f t="shared" si="54"/>
        <v>1</v>
      </c>
      <c r="J193" s="122">
        <f t="shared" si="54"/>
        <v>1</v>
      </c>
      <c r="K193" s="122">
        <f t="shared" si="54"/>
        <v>1</v>
      </c>
      <c r="L193" s="31"/>
    </row>
    <row r="194" spans="1:17" s="7" customFormat="1" ht="13" hidden="1" x14ac:dyDescent="0.3">
      <c r="B194" s="105"/>
      <c r="C194" s="105"/>
      <c r="D194" s="106"/>
      <c r="E194" s="106"/>
      <c r="F194" s="106"/>
      <c r="G194" s="106"/>
      <c r="H194" s="106"/>
      <c r="I194" s="106"/>
      <c r="J194" s="106"/>
      <c r="K194" s="107"/>
    </row>
    <row r="195" spans="1:17" ht="13" hidden="1" x14ac:dyDescent="0.3">
      <c r="A195" s="7"/>
      <c r="B195" s="147" t="s">
        <v>35</v>
      </c>
      <c r="C195" s="70"/>
      <c r="D195" s="148">
        <f t="shared" ref="D195:K195" si="55">IF($L196="N",1,PRODUCT(D180:D193))</f>
        <v>1</v>
      </c>
      <c r="E195" s="148">
        <f t="shared" si="55"/>
        <v>1</v>
      </c>
      <c r="F195" s="148">
        <f t="shared" si="55"/>
        <v>0.3</v>
      </c>
      <c r="G195" s="148">
        <f t="shared" si="55"/>
        <v>1</v>
      </c>
      <c r="H195" s="148">
        <f t="shared" si="55"/>
        <v>1</v>
      </c>
      <c r="I195" s="148">
        <f t="shared" si="55"/>
        <v>1</v>
      </c>
      <c r="J195" s="148">
        <f t="shared" si="55"/>
        <v>1</v>
      </c>
      <c r="K195" s="148">
        <f t="shared" si="55"/>
        <v>1</v>
      </c>
      <c r="L195" s="7"/>
      <c r="M195" s="7"/>
      <c r="N195" s="7"/>
      <c r="O195" s="7"/>
      <c r="P195" s="7"/>
    </row>
    <row r="196" spans="1:17" s="4" customFormat="1" ht="13" hidden="1" x14ac:dyDescent="0.3">
      <c r="B196" s="24" t="s">
        <v>34</v>
      </c>
      <c r="C196" s="24"/>
      <c r="D196" s="123">
        <f>ROUND(-LN(D195),0)</f>
        <v>0</v>
      </c>
      <c r="E196" s="123">
        <f t="shared" ref="E196:K196" si="56">ROUND(-LN(E195),0)</f>
        <v>0</v>
      </c>
      <c r="F196" s="123">
        <f t="shared" si="56"/>
        <v>1</v>
      </c>
      <c r="G196" s="123">
        <f t="shared" si="56"/>
        <v>0</v>
      </c>
      <c r="H196" s="123">
        <f t="shared" si="56"/>
        <v>0</v>
      </c>
      <c r="I196" s="123">
        <f t="shared" si="56"/>
        <v>0</v>
      </c>
      <c r="J196" s="123">
        <f t="shared" si="56"/>
        <v>0</v>
      </c>
      <c r="K196" s="123">
        <f t="shared" si="56"/>
        <v>0</v>
      </c>
      <c r="L196" s="104" t="s">
        <v>30</v>
      </c>
      <c r="M196" s="7" t="s">
        <v>55</v>
      </c>
      <c r="N196" s="12"/>
      <c r="O196" s="50"/>
      <c r="P196" s="50"/>
    </row>
    <row r="197" spans="1:17" s="4" customFormat="1" ht="13" hidden="1" x14ac:dyDescent="0.3">
      <c r="B197" s="48"/>
      <c r="C197" s="12"/>
      <c r="D197" s="30"/>
      <c r="E197" s="30"/>
      <c r="F197" s="30"/>
      <c r="G197" s="30"/>
      <c r="H197" s="30"/>
      <c r="I197" s="30"/>
      <c r="J197" s="30"/>
      <c r="K197" s="30"/>
      <c r="L197" s="49"/>
      <c r="M197"/>
      <c r="N197" s="12"/>
      <c r="O197" s="50"/>
      <c r="P197" s="50"/>
      <c r="Q197" s="50"/>
    </row>
    <row r="198" spans="1:17" s="4" customFormat="1" ht="13" hidden="1" x14ac:dyDescent="0.3">
      <c r="B198" s="48"/>
      <c r="C198" s="12"/>
      <c r="D198" s="30"/>
      <c r="E198" s="30"/>
      <c r="F198" s="30"/>
      <c r="G198" s="30"/>
      <c r="H198" s="30"/>
      <c r="I198" s="30"/>
      <c r="J198" s="30"/>
      <c r="K198" s="30"/>
      <c r="L198" s="49"/>
      <c r="M198"/>
      <c r="N198" s="12"/>
    </row>
    <row r="199" spans="1:17" s="56" customFormat="1" ht="15.5" hidden="1" x14ac:dyDescent="0.35">
      <c r="B199" s="57" t="s">
        <v>33</v>
      </c>
      <c r="C199" s="58"/>
      <c r="D199" s="57"/>
      <c r="E199" s="58"/>
      <c r="F199" s="58"/>
      <c r="H199" s="68" t="s">
        <v>29</v>
      </c>
      <c r="L199" s="59"/>
      <c r="M199" s="59"/>
    </row>
    <row r="200" spans="1:17" s="40" customFormat="1" ht="15.5" hidden="1" x14ac:dyDescent="0.35">
      <c r="B200" s="41"/>
      <c r="C200" s="42"/>
      <c r="D200" s="43"/>
      <c r="E200" s="44"/>
      <c r="H200" s="69" t="s">
        <v>36</v>
      </c>
      <c r="L200" s="45"/>
      <c r="M200" s="45"/>
    </row>
    <row r="201" spans="1:17" ht="14.5" hidden="1" thickBot="1" x14ac:dyDescent="0.35">
      <c r="B201" s="5" t="s">
        <v>22</v>
      </c>
      <c r="C201" s="8"/>
      <c r="D201" s="1"/>
      <c r="G201" s="7"/>
      <c r="H201" s="69" t="s">
        <v>40</v>
      </c>
    </row>
    <row r="202" spans="1:17" ht="13" hidden="1" x14ac:dyDescent="0.3">
      <c r="B202" s="3" t="s">
        <v>13</v>
      </c>
      <c r="C202" s="60" t="s">
        <v>17</v>
      </c>
      <c r="D202" s="61">
        <v>19</v>
      </c>
      <c r="E202" s="62">
        <v>20</v>
      </c>
      <c r="F202" s="14"/>
      <c r="G202" s="15"/>
    </row>
    <row r="203" spans="1:17" ht="13" hidden="1" x14ac:dyDescent="0.3">
      <c r="B203" s="3" t="s">
        <v>14</v>
      </c>
      <c r="C203" s="63" t="s">
        <v>18</v>
      </c>
      <c r="D203" s="64">
        <v>17</v>
      </c>
      <c r="E203" s="65">
        <v>18</v>
      </c>
      <c r="G203" s="7"/>
    </row>
    <row r="204" spans="1:17" ht="13" hidden="1" x14ac:dyDescent="0.3">
      <c r="B204" s="3" t="s">
        <v>15</v>
      </c>
      <c r="C204" s="63" t="s">
        <v>19</v>
      </c>
      <c r="D204" s="64">
        <v>14</v>
      </c>
      <c r="E204" s="65">
        <v>16</v>
      </c>
    </row>
    <row r="205" spans="1:17" ht="13" hidden="1" x14ac:dyDescent="0.3">
      <c r="B205" s="3" t="s">
        <v>16</v>
      </c>
      <c r="C205" s="63" t="s">
        <v>20</v>
      </c>
      <c r="D205" s="64">
        <v>11</v>
      </c>
      <c r="E205" s="65">
        <v>13</v>
      </c>
      <c r="F205" s="21"/>
      <c r="G205" s="21"/>
    </row>
    <row r="206" spans="1:17" s="19" customFormat="1" ht="13.5" hidden="1" thickBot="1" x14ac:dyDescent="0.35">
      <c r="B206" s="18" t="s">
        <v>12</v>
      </c>
      <c r="C206" s="96" t="s">
        <v>21</v>
      </c>
      <c r="D206" s="66">
        <v>4</v>
      </c>
      <c r="E206" s="67">
        <v>10</v>
      </c>
      <c r="F206" s="20"/>
      <c r="G206" s="20"/>
    </row>
    <row r="207" spans="1:17" hidden="1" x14ac:dyDescent="0.25"/>
    <row r="208" spans="1:17" ht="13" hidden="1" x14ac:dyDescent="0.3">
      <c r="B208" s="2" t="s">
        <v>28</v>
      </c>
      <c r="C208" s="2" t="s">
        <v>0</v>
      </c>
      <c r="D208" s="2" t="s">
        <v>1</v>
      </c>
      <c r="E208" s="2" t="s">
        <v>2</v>
      </c>
      <c r="F208" s="2" t="s">
        <v>3</v>
      </c>
      <c r="G208" s="2" t="s">
        <v>4</v>
      </c>
      <c r="H208" s="2" t="s">
        <v>5</v>
      </c>
      <c r="I208" s="2" t="s">
        <v>6</v>
      </c>
      <c r="J208" s="2" t="s">
        <v>7</v>
      </c>
      <c r="K208" s="2" t="s">
        <v>8</v>
      </c>
      <c r="L208" s="2" t="s">
        <v>9</v>
      </c>
      <c r="M208" s="2" t="s">
        <v>10</v>
      </c>
      <c r="N208" s="2" t="s">
        <v>11</v>
      </c>
    </row>
    <row r="209" spans="2:14" hidden="1" x14ac:dyDescent="0.25">
      <c r="B209" s="36" t="str">
        <f>B24</f>
        <v xml:space="preserve">Promeneurs </v>
      </c>
      <c r="C209" s="38">
        <f t="shared" ref="C209:N209" si="57">C24+2*C94+C129-$D196</f>
        <v>4</v>
      </c>
      <c r="D209" s="38">
        <f t="shared" si="57"/>
        <v>4</v>
      </c>
      <c r="E209" s="38">
        <f t="shared" si="57"/>
        <v>4</v>
      </c>
      <c r="F209" s="38">
        <f t="shared" si="57"/>
        <v>4</v>
      </c>
      <c r="G209" s="38">
        <f t="shared" si="57"/>
        <v>4</v>
      </c>
      <c r="H209" s="38">
        <f t="shared" si="57"/>
        <v>4</v>
      </c>
      <c r="I209" s="38">
        <f t="shared" si="57"/>
        <v>4</v>
      </c>
      <c r="J209" s="38">
        <f t="shared" si="57"/>
        <v>4</v>
      </c>
      <c r="K209" s="38">
        <f t="shared" si="57"/>
        <v>4</v>
      </c>
      <c r="L209" s="38">
        <f t="shared" si="57"/>
        <v>4</v>
      </c>
      <c r="M209" s="38">
        <f t="shared" si="57"/>
        <v>4</v>
      </c>
      <c r="N209" s="38">
        <f t="shared" si="57"/>
        <v>4</v>
      </c>
    </row>
    <row r="210" spans="2:14" hidden="1" x14ac:dyDescent="0.25">
      <c r="B210" s="36" t="str">
        <f t="shared" ref="B210:B216" si="58">B25</f>
        <v xml:space="preserve">Pêcheurs </v>
      </c>
      <c r="C210" s="38">
        <f t="shared" ref="C210:N210" si="59">C25+2*C95+C130-$E196</f>
        <v>4</v>
      </c>
      <c r="D210" s="38">
        <f t="shared" si="59"/>
        <v>4</v>
      </c>
      <c r="E210" s="38">
        <f t="shared" si="59"/>
        <v>4</v>
      </c>
      <c r="F210" s="38">
        <f t="shared" si="59"/>
        <v>4</v>
      </c>
      <c r="G210" s="38">
        <f t="shared" si="59"/>
        <v>4</v>
      </c>
      <c r="H210" s="38">
        <f t="shared" si="59"/>
        <v>4</v>
      </c>
      <c r="I210" s="38">
        <f t="shared" si="59"/>
        <v>4</v>
      </c>
      <c r="J210" s="38">
        <f t="shared" si="59"/>
        <v>4</v>
      </c>
      <c r="K210" s="38">
        <f t="shared" si="59"/>
        <v>4</v>
      </c>
      <c r="L210" s="38">
        <f t="shared" si="59"/>
        <v>4</v>
      </c>
      <c r="M210" s="38">
        <f t="shared" si="59"/>
        <v>4</v>
      </c>
      <c r="N210" s="38">
        <f t="shared" si="59"/>
        <v>4</v>
      </c>
    </row>
    <row r="211" spans="2:14" hidden="1" x14ac:dyDescent="0.25">
      <c r="B211" s="36" t="str">
        <f t="shared" si="58"/>
        <v xml:space="preserve">Baigneurs </v>
      </c>
      <c r="C211" s="38">
        <f t="shared" ref="C211:N211" si="60">C26+2*C96+C131-$F196</f>
        <v>3</v>
      </c>
      <c r="D211" s="38">
        <f t="shared" si="60"/>
        <v>3</v>
      </c>
      <c r="E211" s="38">
        <f t="shared" si="60"/>
        <v>3</v>
      </c>
      <c r="F211" s="38">
        <f t="shared" si="60"/>
        <v>3</v>
      </c>
      <c r="G211" s="38">
        <f t="shared" si="60"/>
        <v>9</v>
      </c>
      <c r="H211" s="38">
        <f t="shared" si="60"/>
        <v>10</v>
      </c>
      <c r="I211" s="38">
        <f t="shared" si="60"/>
        <v>11</v>
      </c>
      <c r="J211" s="38">
        <f t="shared" si="60"/>
        <v>11</v>
      </c>
      <c r="K211" s="38">
        <f t="shared" si="60"/>
        <v>10</v>
      </c>
      <c r="L211" s="38">
        <f t="shared" si="60"/>
        <v>9</v>
      </c>
      <c r="M211" s="38">
        <f t="shared" si="60"/>
        <v>3</v>
      </c>
      <c r="N211" s="38">
        <f t="shared" si="60"/>
        <v>3</v>
      </c>
    </row>
    <row r="212" spans="2:14" hidden="1" x14ac:dyDescent="0.25">
      <c r="B212" s="36" t="str">
        <f t="shared" si="58"/>
        <v>Canyonistes</v>
      </c>
      <c r="C212" s="38">
        <f t="shared" ref="C212:N212" si="61">C27+2*C97+C132-$G196</f>
        <v>4</v>
      </c>
      <c r="D212" s="38">
        <f t="shared" si="61"/>
        <v>4</v>
      </c>
      <c r="E212" s="38">
        <f t="shared" si="61"/>
        <v>4</v>
      </c>
      <c r="F212" s="38">
        <f t="shared" si="61"/>
        <v>4</v>
      </c>
      <c r="G212" s="38">
        <f t="shared" si="61"/>
        <v>4</v>
      </c>
      <c r="H212" s="38">
        <f t="shared" si="61"/>
        <v>4</v>
      </c>
      <c r="I212" s="38">
        <f t="shared" si="61"/>
        <v>4</v>
      </c>
      <c r="J212" s="38">
        <f t="shared" si="61"/>
        <v>4</v>
      </c>
      <c r="K212" s="38">
        <f t="shared" si="61"/>
        <v>4</v>
      </c>
      <c r="L212" s="38">
        <f t="shared" si="61"/>
        <v>4</v>
      </c>
      <c r="M212" s="38">
        <f t="shared" si="61"/>
        <v>4</v>
      </c>
      <c r="N212" s="38">
        <f t="shared" si="61"/>
        <v>4</v>
      </c>
    </row>
    <row r="213" spans="2:14" hidden="1" x14ac:dyDescent="0.25">
      <c r="B213" s="36" t="str">
        <f t="shared" si="58"/>
        <v>Rafters</v>
      </c>
      <c r="C213" s="38">
        <f t="shared" ref="C213:N213" si="62">C28+2*C98+C133-$H196</f>
        <v>4</v>
      </c>
      <c r="D213" s="38">
        <f t="shared" si="62"/>
        <v>4</v>
      </c>
      <c r="E213" s="38">
        <f t="shared" si="62"/>
        <v>4</v>
      </c>
      <c r="F213" s="38">
        <f t="shared" si="62"/>
        <v>4</v>
      </c>
      <c r="G213" s="38">
        <f t="shared" si="62"/>
        <v>4</v>
      </c>
      <c r="H213" s="38">
        <f t="shared" si="62"/>
        <v>4</v>
      </c>
      <c r="I213" s="38">
        <f t="shared" si="62"/>
        <v>4</v>
      </c>
      <c r="J213" s="38">
        <f t="shared" si="62"/>
        <v>4</v>
      </c>
      <c r="K213" s="38">
        <f t="shared" si="62"/>
        <v>4</v>
      </c>
      <c r="L213" s="38">
        <f t="shared" si="62"/>
        <v>4</v>
      </c>
      <c r="M213" s="38">
        <f t="shared" si="62"/>
        <v>4</v>
      </c>
      <c r="N213" s="38">
        <f t="shared" si="62"/>
        <v>4</v>
      </c>
    </row>
    <row r="214" spans="2:14" hidden="1" x14ac:dyDescent="0.25">
      <c r="B214" s="36" t="str">
        <f t="shared" si="58"/>
        <v>a</v>
      </c>
      <c r="C214" s="38">
        <f t="shared" ref="C214:N214" si="63">C29+2*C99+C134-$I196</f>
        <v>4</v>
      </c>
      <c r="D214" s="38">
        <f t="shared" si="63"/>
        <v>4</v>
      </c>
      <c r="E214" s="38">
        <f t="shared" si="63"/>
        <v>4</v>
      </c>
      <c r="F214" s="38">
        <f t="shared" si="63"/>
        <v>4</v>
      </c>
      <c r="G214" s="38">
        <f t="shared" si="63"/>
        <v>4</v>
      </c>
      <c r="H214" s="38">
        <f t="shared" si="63"/>
        <v>4</v>
      </c>
      <c r="I214" s="38">
        <f t="shared" si="63"/>
        <v>4</v>
      </c>
      <c r="J214" s="38">
        <f t="shared" si="63"/>
        <v>4</v>
      </c>
      <c r="K214" s="38">
        <f t="shared" si="63"/>
        <v>4</v>
      </c>
      <c r="L214" s="38">
        <f t="shared" si="63"/>
        <v>4</v>
      </c>
      <c r="M214" s="38">
        <f t="shared" si="63"/>
        <v>4</v>
      </c>
      <c r="N214" s="38">
        <f t="shared" si="63"/>
        <v>4</v>
      </c>
    </row>
    <row r="215" spans="2:14" hidden="1" x14ac:dyDescent="0.25">
      <c r="B215" s="36" t="str">
        <f t="shared" si="58"/>
        <v>b</v>
      </c>
      <c r="C215" s="38">
        <f t="shared" ref="C215:N215" si="64">C30+2*C100+C135-$J196</f>
        <v>4</v>
      </c>
      <c r="D215" s="38">
        <f t="shared" si="64"/>
        <v>4</v>
      </c>
      <c r="E215" s="38">
        <f t="shared" si="64"/>
        <v>4</v>
      </c>
      <c r="F215" s="38">
        <f t="shared" si="64"/>
        <v>4</v>
      </c>
      <c r="G215" s="38">
        <f t="shared" si="64"/>
        <v>4</v>
      </c>
      <c r="H215" s="38">
        <f t="shared" si="64"/>
        <v>4</v>
      </c>
      <c r="I215" s="38">
        <f t="shared" si="64"/>
        <v>4</v>
      </c>
      <c r="J215" s="38">
        <f t="shared" si="64"/>
        <v>4</v>
      </c>
      <c r="K215" s="38">
        <f t="shared" si="64"/>
        <v>4</v>
      </c>
      <c r="L215" s="38">
        <f t="shared" si="64"/>
        <v>4</v>
      </c>
      <c r="M215" s="38">
        <f t="shared" si="64"/>
        <v>4</v>
      </c>
      <c r="N215" s="38">
        <f t="shared" si="64"/>
        <v>4</v>
      </c>
    </row>
    <row r="216" spans="2:14" hidden="1" x14ac:dyDescent="0.25">
      <c r="B216" s="36" t="str">
        <f t="shared" si="58"/>
        <v>c</v>
      </c>
      <c r="C216" s="38">
        <f t="shared" ref="C216:N216" si="65">C31+2*C101+C136-$K196</f>
        <v>4</v>
      </c>
      <c r="D216" s="38">
        <f t="shared" si="65"/>
        <v>4</v>
      </c>
      <c r="E216" s="38">
        <f t="shared" si="65"/>
        <v>4</v>
      </c>
      <c r="F216" s="38">
        <f t="shared" si="65"/>
        <v>4</v>
      </c>
      <c r="G216" s="38">
        <f t="shared" si="65"/>
        <v>4</v>
      </c>
      <c r="H216" s="38">
        <f t="shared" si="65"/>
        <v>4</v>
      </c>
      <c r="I216" s="38">
        <f t="shared" si="65"/>
        <v>4</v>
      </c>
      <c r="J216" s="38">
        <f t="shared" si="65"/>
        <v>4</v>
      </c>
      <c r="K216" s="38">
        <f t="shared" si="65"/>
        <v>4</v>
      </c>
      <c r="L216" s="38">
        <f t="shared" si="65"/>
        <v>4</v>
      </c>
      <c r="M216" s="38">
        <f t="shared" si="65"/>
        <v>4</v>
      </c>
      <c r="N216" s="38">
        <f t="shared" si="65"/>
        <v>4</v>
      </c>
    </row>
    <row r="217" spans="2:14" hidden="1" x14ac:dyDescent="0.25"/>
    <row r="218" spans="2:14" s="4" customFormat="1" ht="13" hidden="1" x14ac:dyDescent="0.3">
      <c r="B218" s="24" t="str">
        <f>B208</f>
        <v>Unfall-Wahrscheinlichkeit "k"</v>
      </c>
      <c r="C218" s="11" t="s">
        <v>0</v>
      </c>
      <c r="D218" s="11" t="s">
        <v>1</v>
      </c>
      <c r="E218" s="11" t="s">
        <v>2</v>
      </c>
      <c r="F218" s="11" t="s">
        <v>3</v>
      </c>
      <c r="G218" s="11" t="s">
        <v>4</v>
      </c>
      <c r="H218" s="11" t="s">
        <v>5</v>
      </c>
      <c r="I218" s="11" t="s">
        <v>6</v>
      </c>
      <c r="J218" s="11" t="s">
        <v>7</v>
      </c>
      <c r="K218" s="11" t="s">
        <v>8</v>
      </c>
      <c r="L218" s="11" t="s">
        <v>9</v>
      </c>
      <c r="M218" s="11" t="s">
        <v>10</v>
      </c>
      <c r="N218" s="11" t="s">
        <v>11</v>
      </c>
    </row>
    <row r="219" spans="2:14" s="4" customFormat="1" ht="13" hidden="1" x14ac:dyDescent="0.3">
      <c r="B219" s="35" t="str">
        <f>B209</f>
        <v xml:space="preserve">Promeneurs </v>
      </c>
      <c r="C219" s="13" t="str">
        <f>IF(C209&gt;$E$203,$C$202,(IF(C209&gt;$E$204,$C$203,(IF(C209&gt;$E$205,$C$204,(IF(C209&gt;$E$206,$C$205,$C$206)))))))</f>
        <v>E</v>
      </c>
      <c r="D219" s="13" t="str">
        <f t="shared" ref="D219:N219" si="66">IF(D209&gt;$E$203,$C$202,(IF(D209&gt;$E$204,$C$203,(IF(D209&gt;$E$205,$C$204,(IF(D209&gt;$E$206,$C$205,$C$206)))))))</f>
        <v>E</v>
      </c>
      <c r="E219" s="13" t="str">
        <f t="shared" si="66"/>
        <v>E</v>
      </c>
      <c r="F219" s="13" t="str">
        <f t="shared" si="66"/>
        <v>E</v>
      </c>
      <c r="G219" s="13" t="str">
        <f t="shared" si="66"/>
        <v>E</v>
      </c>
      <c r="H219" s="13" t="str">
        <f t="shared" si="66"/>
        <v>E</v>
      </c>
      <c r="I219" s="13" t="str">
        <f t="shared" si="66"/>
        <v>E</v>
      </c>
      <c r="J219" s="13" t="str">
        <f t="shared" si="66"/>
        <v>E</v>
      </c>
      <c r="K219" s="13" t="str">
        <f t="shared" si="66"/>
        <v>E</v>
      </c>
      <c r="L219" s="13" t="str">
        <f t="shared" si="66"/>
        <v>E</v>
      </c>
      <c r="M219" s="13" t="str">
        <f t="shared" si="66"/>
        <v>E</v>
      </c>
      <c r="N219" s="13" t="str">
        <f t="shared" si="66"/>
        <v>E</v>
      </c>
    </row>
    <row r="220" spans="2:14" s="4" customFormat="1" ht="13" hidden="1" x14ac:dyDescent="0.3">
      <c r="B220" s="35" t="str">
        <f t="shared" ref="B220:B226" si="67">B210</f>
        <v xml:space="preserve">Pêcheurs </v>
      </c>
      <c r="C220" s="13" t="str">
        <f t="shared" ref="C220:N220" si="68">IF(C210&gt;$E$203,$C$202,(IF(C210&gt;$E$204,$C$203,(IF(C210&gt;$E$205,$C$204,(IF(C210&gt;$E$206,$C$205,$C$206)))))))</f>
        <v>E</v>
      </c>
      <c r="D220" s="13" t="str">
        <f t="shared" si="68"/>
        <v>E</v>
      </c>
      <c r="E220" s="13" t="str">
        <f t="shared" si="68"/>
        <v>E</v>
      </c>
      <c r="F220" s="13" t="str">
        <f t="shared" si="68"/>
        <v>E</v>
      </c>
      <c r="G220" s="13" t="str">
        <f t="shared" si="68"/>
        <v>E</v>
      </c>
      <c r="H220" s="13" t="str">
        <f t="shared" si="68"/>
        <v>E</v>
      </c>
      <c r="I220" s="13" t="str">
        <f t="shared" si="68"/>
        <v>E</v>
      </c>
      <c r="J220" s="13" t="str">
        <f t="shared" si="68"/>
        <v>E</v>
      </c>
      <c r="K220" s="13" t="str">
        <f t="shared" si="68"/>
        <v>E</v>
      </c>
      <c r="L220" s="13" t="str">
        <f t="shared" si="68"/>
        <v>E</v>
      </c>
      <c r="M220" s="13" t="str">
        <f t="shared" si="68"/>
        <v>E</v>
      </c>
      <c r="N220" s="13" t="str">
        <f t="shared" si="68"/>
        <v>E</v>
      </c>
    </row>
    <row r="221" spans="2:14" s="4" customFormat="1" ht="13" hidden="1" x14ac:dyDescent="0.3">
      <c r="B221" s="35" t="str">
        <f t="shared" si="67"/>
        <v xml:space="preserve">Baigneurs </v>
      </c>
      <c r="C221" s="13" t="str">
        <f t="shared" ref="C221:N221" si="69">IF(C211&gt;$E$203,$C$202,(IF(C211&gt;$E$204,$C$203,(IF(C211&gt;$E$205,$C$204,(IF(C211&gt;$E$206,$C$205,$C$206)))))))</f>
        <v>E</v>
      </c>
      <c r="D221" s="13" t="str">
        <f t="shared" si="69"/>
        <v>E</v>
      </c>
      <c r="E221" s="13" t="str">
        <f t="shared" si="69"/>
        <v>E</v>
      </c>
      <c r="F221" s="13" t="str">
        <f t="shared" si="69"/>
        <v>E</v>
      </c>
      <c r="G221" s="13" t="str">
        <f t="shared" si="69"/>
        <v>E</v>
      </c>
      <c r="H221" s="13" t="str">
        <f t="shared" si="69"/>
        <v>E</v>
      </c>
      <c r="I221" s="13" t="str">
        <f t="shared" si="69"/>
        <v>D</v>
      </c>
      <c r="J221" s="13" t="str">
        <f t="shared" si="69"/>
        <v>D</v>
      </c>
      <c r="K221" s="13" t="str">
        <f t="shared" si="69"/>
        <v>E</v>
      </c>
      <c r="L221" s="13" t="str">
        <f t="shared" si="69"/>
        <v>E</v>
      </c>
      <c r="M221" s="13" t="str">
        <f t="shared" si="69"/>
        <v>E</v>
      </c>
      <c r="N221" s="13" t="str">
        <f t="shared" si="69"/>
        <v>E</v>
      </c>
    </row>
    <row r="222" spans="2:14" s="4" customFormat="1" ht="13" hidden="1" x14ac:dyDescent="0.3">
      <c r="B222" s="35" t="str">
        <f t="shared" si="67"/>
        <v>Canyonistes</v>
      </c>
      <c r="C222" s="13" t="str">
        <f t="shared" ref="C222:N222" si="70">IF(C212&gt;$E$203,$C$202,(IF(C212&gt;$E$204,$C$203,(IF(C212&gt;$E$205,$C$204,(IF(C212&gt;$E$206,$C$205,$C$206)))))))</f>
        <v>E</v>
      </c>
      <c r="D222" s="13" t="str">
        <f t="shared" si="70"/>
        <v>E</v>
      </c>
      <c r="E222" s="13" t="str">
        <f t="shared" si="70"/>
        <v>E</v>
      </c>
      <c r="F222" s="13" t="str">
        <f t="shared" si="70"/>
        <v>E</v>
      </c>
      <c r="G222" s="13" t="str">
        <f t="shared" si="70"/>
        <v>E</v>
      </c>
      <c r="H222" s="13" t="str">
        <f t="shared" si="70"/>
        <v>E</v>
      </c>
      <c r="I222" s="13" t="str">
        <f t="shared" si="70"/>
        <v>E</v>
      </c>
      <c r="J222" s="13" t="str">
        <f t="shared" si="70"/>
        <v>E</v>
      </c>
      <c r="K222" s="13" t="str">
        <f t="shared" si="70"/>
        <v>E</v>
      </c>
      <c r="L222" s="13" t="str">
        <f t="shared" si="70"/>
        <v>E</v>
      </c>
      <c r="M222" s="13" t="str">
        <f t="shared" si="70"/>
        <v>E</v>
      </c>
      <c r="N222" s="13" t="str">
        <f t="shared" si="70"/>
        <v>E</v>
      </c>
    </row>
    <row r="223" spans="2:14" s="4" customFormat="1" ht="13" hidden="1" x14ac:dyDescent="0.3">
      <c r="B223" s="35" t="str">
        <f t="shared" si="67"/>
        <v>Rafters</v>
      </c>
      <c r="C223" s="13" t="str">
        <f t="shared" ref="C223:N223" si="71">IF(C213&gt;$E$203,$C$202,(IF(C213&gt;$E$204,$C$203,(IF(C213&gt;$E$205,$C$204,(IF(C213&gt;$E$206,$C$205,$C$206)))))))</f>
        <v>E</v>
      </c>
      <c r="D223" s="13" t="str">
        <f t="shared" si="71"/>
        <v>E</v>
      </c>
      <c r="E223" s="13" t="str">
        <f t="shared" si="71"/>
        <v>E</v>
      </c>
      <c r="F223" s="13" t="str">
        <f t="shared" si="71"/>
        <v>E</v>
      </c>
      <c r="G223" s="13" t="str">
        <f t="shared" si="71"/>
        <v>E</v>
      </c>
      <c r="H223" s="13" t="str">
        <f t="shared" si="71"/>
        <v>E</v>
      </c>
      <c r="I223" s="13" t="str">
        <f t="shared" si="71"/>
        <v>E</v>
      </c>
      <c r="J223" s="13" t="str">
        <f t="shared" si="71"/>
        <v>E</v>
      </c>
      <c r="K223" s="13" t="str">
        <f t="shared" si="71"/>
        <v>E</v>
      </c>
      <c r="L223" s="13" t="str">
        <f t="shared" si="71"/>
        <v>E</v>
      </c>
      <c r="M223" s="13" t="str">
        <f t="shared" si="71"/>
        <v>E</v>
      </c>
      <c r="N223" s="13" t="str">
        <f t="shared" si="71"/>
        <v>E</v>
      </c>
    </row>
    <row r="224" spans="2:14" s="4" customFormat="1" ht="13" hidden="1" x14ac:dyDescent="0.3">
      <c r="B224" s="35" t="str">
        <f t="shared" si="67"/>
        <v>a</v>
      </c>
      <c r="C224" s="13" t="str">
        <f t="shared" ref="C224:N224" si="72">IF(C214&gt;$E$203,$C$202,(IF(C214&gt;$E$204,$C$203,(IF(C214&gt;$E$205,$C$204,(IF(C214&gt;$E$206,$C$205,$C$206)))))))</f>
        <v>E</v>
      </c>
      <c r="D224" s="13" t="str">
        <f t="shared" si="72"/>
        <v>E</v>
      </c>
      <c r="E224" s="13" t="str">
        <f t="shared" si="72"/>
        <v>E</v>
      </c>
      <c r="F224" s="13" t="str">
        <f t="shared" si="72"/>
        <v>E</v>
      </c>
      <c r="G224" s="13" t="str">
        <f t="shared" si="72"/>
        <v>E</v>
      </c>
      <c r="H224" s="13" t="str">
        <f t="shared" si="72"/>
        <v>E</v>
      </c>
      <c r="I224" s="13" t="str">
        <f t="shared" si="72"/>
        <v>E</v>
      </c>
      <c r="J224" s="13" t="str">
        <f t="shared" si="72"/>
        <v>E</v>
      </c>
      <c r="K224" s="13" t="str">
        <f t="shared" si="72"/>
        <v>E</v>
      </c>
      <c r="L224" s="13" t="str">
        <f t="shared" si="72"/>
        <v>E</v>
      </c>
      <c r="M224" s="13" t="str">
        <f t="shared" si="72"/>
        <v>E</v>
      </c>
      <c r="N224" s="13" t="str">
        <f t="shared" si="72"/>
        <v>E</v>
      </c>
    </row>
    <row r="225" spans="1:16" s="4" customFormat="1" ht="13" hidden="1" x14ac:dyDescent="0.3">
      <c r="B225" s="35" t="str">
        <f t="shared" si="67"/>
        <v>b</v>
      </c>
      <c r="C225" s="13" t="str">
        <f t="shared" ref="C225:N225" si="73">IF(C215&gt;$E$203,$C$202,(IF(C215&gt;$E$204,$C$203,(IF(C215&gt;$E$205,$C$204,(IF(C215&gt;$E$206,$C$205,$C$206)))))))</f>
        <v>E</v>
      </c>
      <c r="D225" s="13" t="str">
        <f t="shared" si="73"/>
        <v>E</v>
      </c>
      <c r="E225" s="13" t="str">
        <f t="shared" si="73"/>
        <v>E</v>
      </c>
      <c r="F225" s="13" t="str">
        <f t="shared" si="73"/>
        <v>E</v>
      </c>
      <c r="G225" s="13" t="str">
        <f t="shared" si="73"/>
        <v>E</v>
      </c>
      <c r="H225" s="13" t="str">
        <f t="shared" si="73"/>
        <v>E</v>
      </c>
      <c r="I225" s="13" t="str">
        <f t="shared" si="73"/>
        <v>E</v>
      </c>
      <c r="J225" s="13" t="str">
        <f t="shared" si="73"/>
        <v>E</v>
      </c>
      <c r="K225" s="13" t="str">
        <f t="shared" si="73"/>
        <v>E</v>
      </c>
      <c r="L225" s="13" t="str">
        <f t="shared" si="73"/>
        <v>E</v>
      </c>
      <c r="M225" s="13" t="str">
        <f t="shared" si="73"/>
        <v>E</v>
      </c>
      <c r="N225" s="13" t="str">
        <f t="shared" si="73"/>
        <v>E</v>
      </c>
    </row>
    <row r="226" spans="1:16" s="4" customFormat="1" ht="13" hidden="1" x14ac:dyDescent="0.3">
      <c r="B226" s="35" t="str">
        <f t="shared" si="67"/>
        <v>c</v>
      </c>
      <c r="C226" s="13" t="str">
        <f t="shared" ref="C226:N226" si="74">IF(C216&gt;$E$203,$C$202,(IF(C216&gt;$E$204,$C$203,(IF(C216&gt;$E$205,$C$204,(IF(C216&gt;$E$206,$C$205,$C$206)))))))</f>
        <v>E</v>
      </c>
      <c r="D226" s="13" t="str">
        <f t="shared" si="74"/>
        <v>E</v>
      </c>
      <c r="E226" s="13" t="str">
        <f t="shared" si="74"/>
        <v>E</v>
      </c>
      <c r="F226" s="13" t="str">
        <f t="shared" si="74"/>
        <v>E</v>
      </c>
      <c r="G226" s="13" t="str">
        <f t="shared" si="74"/>
        <v>E</v>
      </c>
      <c r="H226" s="13" t="str">
        <f t="shared" si="74"/>
        <v>E</v>
      </c>
      <c r="I226" s="13" t="str">
        <f t="shared" si="74"/>
        <v>E</v>
      </c>
      <c r="J226" s="13" t="str">
        <f t="shared" si="74"/>
        <v>E</v>
      </c>
      <c r="K226" s="13" t="str">
        <f t="shared" si="74"/>
        <v>E</v>
      </c>
      <c r="L226" s="13" t="str">
        <f t="shared" si="74"/>
        <v>E</v>
      </c>
      <c r="M226" s="13" t="str">
        <f t="shared" si="74"/>
        <v>E</v>
      </c>
      <c r="N226" s="13" t="str">
        <f t="shared" si="74"/>
        <v>E</v>
      </c>
    </row>
    <row r="227" spans="1:16" s="51" customFormat="1" x14ac:dyDescent="0.25">
      <c r="B227" s="52"/>
      <c r="C227"/>
      <c r="D227"/>
      <c r="E227"/>
      <c r="F227"/>
      <c r="G227"/>
      <c r="H227"/>
      <c r="I227"/>
      <c r="J227"/>
      <c r="K227"/>
      <c r="L227"/>
      <c r="M227"/>
      <c r="N227"/>
    </row>
    <row r="228" spans="1:16" s="56" customFormat="1" ht="15.75" customHeight="1" x14ac:dyDescent="0.35">
      <c r="A228" s="101">
        <v>7</v>
      </c>
      <c r="B228" s="57" t="s">
        <v>143</v>
      </c>
      <c r="C228" s="58"/>
      <c r="D228" s="57"/>
      <c r="E228" s="58"/>
      <c r="L228" s="59"/>
      <c r="M228" s="59"/>
    </row>
    <row r="229" spans="1:16" s="40" customFormat="1" ht="9.75" customHeight="1" thickBot="1" x14ac:dyDescent="0.4">
      <c r="B229" s="41"/>
      <c r="C229" s="42"/>
      <c r="D229" s="43"/>
      <c r="E229" s="44"/>
      <c r="L229" s="45"/>
      <c r="M229" s="45"/>
    </row>
    <row r="230" spans="1:16" ht="13.5" thickBot="1" x14ac:dyDescent="0.35">
      <c r="B230" s="34" t="s">
        <v>144</v>
      </c>
      <c r="C230" s="34"/>
      <c r="D230" s="170" t="s">
        <v>145</v>
      </c>
      <c r="E230" s="154">
        <v>0.1</v>
      </c>
      <c r="F230" s="150"/>
      <c r="G230" s="171" t="s">
        <v>145</v>
      </c>
      <c r="H230" s="154">
        <v>1</v>
      </c>
      <c r="I230" s="151"/>
      <c r="J230" s="160" t="s">
        <v>146</v>
      </c>
      <c r="K230" s="159">
        <f>H230</f>
        <v>1</v>
      </c>
      <c r="L230" s="103"/>
      <c r="M230" s="19"/>
      <c r="N230" s="19"/>
      <c r="O230" s="25"/>
      <c r="P230" s="19"/>
    </row>
    <row r="231" spans="1:16" ht="13" x14ac:dyDescent="0.3">
      <c r="B231" s="2" t="str">
        <f>C6</f>
        <v>W01 a-z</v>
      </c>
      <c r="C231" s="70" t="str">
        <f>C23</f>
        <v>Jan</v>
      </c>
      <c r="D231" s="70" t="str">
        <f t="shared" ref="D231:N231" si="75">D23</f>
        <v>Fév</v>
      </c>
      <c r="E231" s="70" t="str">
        <f t="shared" si="75"/>
        <v>Mars</v>
      </c>
      <c r="F231" s="70" t="str">
        <f t="shared" si="75"/>
        <v>Avr</v>
      </c>
      <c r="G231" s="70" t="str">
        <f t="shared" si="75"/>
        <v>Mai</v>
      </c>
      <c r="H231" s="70" t="str">
        <f t="shared" si="75"/>
        <v>Juin</v>
      </c>
      <c r="I231" s="70" t="str">
        <f t="shared" si="75"/>
        <v>Juil</v>
      </c>
      <c r="J231" s="70" t="str">
        <f t="shared" si="75"/>
        <v>Août</v>
      </c>
      <c r="K231" s="70" t="str">
        <f t="shared" si="75"/>
        <v>Sept</v>
      </c>
      <c r="L231" s="70" t="str">
        <f t="shared" si="75"/>
        <v>Oct</v>
      </c>
      <c r="M231" s="70" t="str">
        <f t="shared" si="75"/>
        <v>Nov</v>
      </c>
      <c r="N231" s="70" t="str">
        <f t="shared" si="75"/>
        <v>Déc</v>
      </c>
      <c r="O231" s="97" t="s">
        <v>37</v>
      </c>
    </row>
    <row r="232" spans="1:16" ht="13" x14ac:dyDescent="0.3">
      <c r="B232" s="72" t="str">
        <f>B24</f>
        <v xml:space="preserve">Promeneurs </v>
      </c>
      <c r="C232" s="39">
        <f t="shared" ref="C232:N232" si="76">100*(C34*C69*C104*C139)*30</f>
        <v>5.5000000000000002E-5</v>
      </c>
      <c r="D232" s="39">
        <f t="shared" si="76"/>
        <v>5.5000000000000002E-5</v>
      </c>
      <c r="E232" s="39">
        <f t="shared" si="76"/>
        <v>5.5000000000000002E-5</v>
      </c>
      <c r="F232" s="39">
        <f t="shared" si="76"/>
        <v>5.5000000000000002E-5</v>
      </c>
      <c r="G232" s="39">
        <f t="shared" si="76"/>
        <v>5.5000000000000002E-5</v>
      </c>
      <c r="H232" s="39">
        <f t="shared" si="76"/>
        <v>5.5000000000000002E-5</v>
      </c>
      <c r="I232" s="39">
        <f t="shared" si="76"/>
        <v>5.5000000000000002E-5</v>
      </c>
      <c r="J232" s="39">
        <f t="shared" si="76"/>
        <v>5.5000000000000002E-5</v>
      </c>
      <c r="K232" s="39">
        <f t="shared" si="76"/>
        <v>5.5000000000000002E-5</v>
      </c>
      <c r="L232" s="39">
        <f t="shared" si="76"/>
        <v>5.5000000000000002E-5</v>
      </c>
      <c r="M232" s="39">
        <f t="shared" si="76"/>
        <v>5.5000000000000002E-5</v>
      </c>
      <c r="N232" s="39">
        <f t="shared" si="76"/>
        <v>5.5000000000000002E-5</v>
      </c>
      <c r="O232" s="117">
        <f>SUM(C232:N232)</f>
        <v>6.600000000000001E-4</v>
      </c>
    </row>
    <row r="233" spans="1:16" ht="13" x14ac:dyDescent="0.3">
      <c r="B233" s="72" t="str">
        <f t="shared" ref="B233:B239" si="77">B25</f>
        <v xml:space="preserve">Pêcheurs </v>
      </c>
      <c r="C233" s="39">
        <f t="shared" ref="C233:N233" si="78">100*(C35*C70*C105*C140)*30</f>
        <v>5.5000000000000002E-5</v>
      </c>
      <c r="D233" s="39">
        <f t="shared" si="78"/>
        <v>5.5000000000000002E-5</v>
      </c>
      <c r="E233" s="39">
        <f t="shared" si="78"/>
        <v>5.5000000000000002E-5</v>
      </c>
      <c r="F233" s="39">
        <f t="shared" si="78"/>
        <v>5.5000000000000002E-5</v>
      </c>
      <c r="G233" s="39">
        <f t="shared" si="78"/>
        <v>5.5000000000000002E-5</v>
      </c>
      <c r="H233" s="39">
        <f t="shared" si="78"/>
        <v>5.5000000000000002E-5</v>
      </c>
      <c r="I233" s="39">
        <f t="shared" si="78"/>
        <v>5.5000000000000002E-5</v>
      </c>
      <c r="J233" s="39">
        <f t="shared" si="78"/>
        <v>5.5000000000000002E-5</v>
      </c>
      <c r="K233" s="39">
        <f t="shared" si="78"/>
        <v>5.5000000000000002E-5</v>
      </c>
      <c r="L233" s="39">
        <f t="shared" si="78"/>
        <v>5.5000000000000002E-5</v>
      </c>
      <c r="M233" s="39">
        <f t="shared" si="78"/>
        <v>5.5000000000000002E-5</v>
      </c>
      <c r="N233" s="39">
        <f t="shared" si="78"/>
        <v>5.5000000000000002E-5</v>
      </c>
      <c r="O233" s="117">
        <f t="shared" ref="O233:O239" si="79">SUM(C233:N233)</f>
        <v>6.600000000000001E-4</v>
      </c>
    </row>
    <row r="234" spans="1:16" ht="13" x14ac:dyDescent="0.3">
      <c r="B234" s="72" t="str">
        <f t="shared" si="77"/>
        <v xml:space="preserve">Baigneurs </v>
      </c>
      <c r="C234" s="39">
        <f t="shared" ref="C234:N234" si="80">100*(C36*C71*C106*C141)*30</f>
        <v>5.5000000000000002E-5</v>
      </c>
      <c r="D234" s="39">
        <f t="shared" si="80"/>
        <v>5.5000000000000002E-5</v>
      </c>
      <c r="E234" s="39">
        <f t="shared" si="80"/>
        <v>5.5000000000000002E-5</v>
      </c>
      <c r="F234" s="39">
        <f t="shared" si="80"/>
        <v>5.5000000000000002E-5</v>
      </c>
      <c r="G234" s="172">
        <f>100*(G36*G71*G106*G141)*30</f>
        <v>0.1</v>
      </c>
      <c r="H234" s="172">
        <f t="shared" si="80"/>
        <v>0.30000000000000004</v>
      </c>
      <c r="I234" s="172">
        <f t="shared" si="80"/>
        <v>1.3499999999999999</v>
      </c>
      <c r="J234" s="172">
        <f t="shared" si="80"/>
        <v>1.3499999999999999</v>
      </c>
      <c r="K234" s="172">
        <f t="shared" si="80"/>
        <v>0.30000000000000004</v>
      </c>
      <c r="L234" s="172">
        <f t="shared" si="80"/>
        <v>0.1</v>
      </c>
      <c r="M234" s="172">
        <f t="shared" si="80"/>
        <v>5.5000000000000002E-5</v>
      </c>
      <c r="N234" s="172">
        <f t="shared" si="80"/>
        <v>5.5000000000000002E-5</v>
      </c>
      <c r="O234" s="117">
        <f t="shared" si="79"/>
        <v>3.5003300000000004</v>
      </c>
    </row>
    <row r="235" spans="1:16" ht="13" x14ac:dyDescent="0.3">
      <c r="B235" s="72" t="str">
        <f t="shared" si="77"/>
        <v>Canyonistes</v>
      </c>
      <c r="C235" s="39">
        <f t="shared" ref="C235:N235" si="81">100*(C37*C72*C107*C142)*30</f>
        <v>5.5000000000000002E-5</v>
      </c>
      <c r="D235" s="39">
        <f t="shared" si="81"/>
        <v>5.5000000000000002E-5</v>
      </c>
      <c r="E235" s="39">
        <f t="shared" si="81"/>
        <v>5.5000000000000002E-5</v>
      </c>
      <c r="F235" s="39">
        <f t="shared" si="81"/>
        <v>5.5000000000000002E-5</v>
      </c>
      <c r="G235" s="39">
        <f t="shared" si="81"/>
        <v>5.5000000000000002E-5</v>
      </c>
      <c r="H235" s="39">
        <f t="shared" si="81"/>
        <v>5.5000000000000002E-5</v>
      </c>
      <c r="I235" s="39">
        <f t="shared" si="81"/>
        <v>5.5000000000000002E-5</v>
      </c>
      <c r="J235" s="39">
        <f t="shared" si="81"/>
        <v>5.5000000000000002E-5</v>
      </c>
      <c r="K235" s="39">
        <f t="shared" si="81"/>
        <v>5.5000000000000002E-5</v>
      </c>
      <c r="L235" s="39">
        <f t="shared" si="81"/>
        <v>5.5000000000000002E-5</v>
      </c>
      <c r="M235" s="39">
        <f t="shared" si="81"/>
        <v>5.5000000000000002E-5</v>
      </c>
      <c r="N235" s="39">
        <f t="shared" si="81"/>
        <v>5.5000000000000002E-5</v>
      </c>
      <c r="O235" s="117">
        <f t="shared" si="79"/>
        <v>6.600000000000001E-4</v>
      </c>
    </row>
    <row r="236" spans="1:16" ht="13" x14ac:dyDescent="0.3">
      <c r="B236" s="72" t="str">
        <f t="shared" si="77"/>
        <v>Rafters</v>
      </c>
      <c r="C236" s="39">
        <f t="shared" ref="C236:N236" si="82">100*(C38*C73*C108*C143)*30</f>
        <v>5.5000000000000002E-5</v>
      </c>
      <c r="D236" s="39">
        <f t="shared" si="82"/>
        <v>5.5000000000000002E-5</v>
      </c>
      <c r="E236" s="39">
        <f t="shared" si="82"/>
        <v>5.5000000000000002E-5</v>
      </c>
      <c r="F236" s="39">
        <f t="shared" si="82"/>
        <v>5.5000000000000002E-5</v>
      </c>
      <c r="G236" s="39">
        <f t="shared" si="82"/>
        <v>5.5000000000000002E-5</v>
      </c>
      <c r="H236" s="39">
        <f t="shared" si="82"/>
        <v>5.5000000000000002E-5</v>
      </c>
      <c r="I236" s="39">
        <f t="shared" si="82"/>
        <v>5.5000000000000002E-5</v>
      </c>
      <c r="J236" s="39">
        <f t="shared" si="82"/>
        <v>5.5000000000000002E-5</v>
      </c>
      <c r="K236" s="39">
        <f t="shared" si="82"/>
        <v>5.5000000000000002E-5</v>
      </c>
      <c r="L236" s="39">
        <f t="shared" si="82"/>
        <v>5.5000000000000002E-5</v>
      </c>
      <c r="M236" s="39">
        <f t="shared" si="82"/>
        <v>5.5000000000000002E-5</v>
      </c>
      <c r="N236" s="39">
        <f t="shared" si="82"/>
        <v>5.5000000000000002E-5</v>
      </c>
      <c r="O236" s="117">
        <f t="shared" si="79"/>
        <v>6.600000000000001E-4</v>
      </c>
    </row>
    <row r="237" spans="1:16" ht="13" x14ac:dyDescent="0.3">
      <c r="B237" s="72" t="str">
        <f t="shared" si="77"/>
        <v>a</v>
      </c>
      <c r="C237" s="39">
        <f t="shared" ref="C237:N237" si="83">100*(C39*C74*C109*C144)*30</f>
        <v>5.5000000000000002E-5</v>
      </c>
      <c r="D237" s="39">
        <f t="shared" si="83"/>
        <v>5.5000000000000002E-5</v>
      </c>
      <c r="E237" s="39">
        <f t="shared" si="83"/>
        <v>5.5000000000000002E-5</v>
      </c>
      <c r="F237" s="39">
        <f t="shared" si="83"/>
        <v>5.5000000000000002E-5</v>
      </c>
      <c r="G237" s="39">
        <f t="shared" si="83"/>
        <v>5.5000000000000002E-5</v>
      </c>
      <c r="H237" s="39">
        <f t="shared" si="83"/>
        <v>5.5000000000000002E-5</v>
      </c>
      <c r="I237" s="39">
        <f t="shared" si="83"/>
        <v>5.5000000000000002E-5</v>
      </c>
      <c r="J237" s="39">
        <f t="shared" si="83"/>
        <v>5.5000000000000002E-5</v>
      </c>
      <c r="K237" s="39">
        <f t="shared" si="83"/>
        <v>5.5000000000000002E-5</v>
      </c>
      <c r="L237" s="39">
        <f t="shared" si="83"/>
        <v>5.5000000000000002E-5</v>
      </c>
      <c r="M237" s="39">
        <f t="shared" si="83"/>
        <v>5.5000000000000002E-5</v>
      </c>
      <c r="N237" s="39">
        <f t="shared" si="83"/>
        <v>5.5000000000000002E-5</v>
      </c>
      <c r="O237" s="117">
        <f t="shared" si="79"/>
        <v>6.600000000000001E-4</v>
      </c>
    </row>
    <row r="238" spans="1:16" ht="13" x14ac:dyDescent="0.3">
      <c r="B238" s="72" t="str">
        <f t="shared" si="77"/>
        <v>b</v>
      </c>
      <c r="C238" s="39">
        <f t="shared" ref="C238:N238" si="84">100*(C40*C75*C110*C145)*30</f>
        <v>5.5000000000000002E-5</v>
      </c>
      <c r="D238" s="39">
        <f t="shared" si="84"/>
        <v>5.5000000000000002E-5</v>
      </c>
      <c r="E238" s="39">
        <f t="shared" si="84"/>
        <v>5.5000000000000002E-5</v>
      </c>
      <c r="F238" s="39">
        <f t="shared" si="84"/>
        <v>5.5000000000000002E-5</v>
      </c>
      <c r="G238" s="39">
        <f t="shared" si="84"/>
        <v>5.5000000000000002E-5</v>
      </c>
      <c r="H238" s="39">
        <f t="shared" si="84"/>
        <v>5.5000000000000002E-5</v>
      </c>
      <c r="I238" s="39">
        <f t="shared" si="84"/>
        <v>5.5000000000000002E-5</v>
      </c>
      <c r="J238" s="39">
        <f t="shared" si="84"/>
        <v>5.5000000000000002E-5</v>
      </c>
      <c r="K238" s="39">
        <f t="shared" si="84"/>
        <v>5.5000000000000002E-5</v>
      </c>
      <c r="L238" s="39">
        <f t="shared" si="84"/>
        <v>5.5000000000000002E-5</v>
      </c>
      <c r="M238" s="39">
        <f t="shared" si="84"/>
        <v>5.5000000000000002E-5</v>
      </c>
      <c r="N238" s="39">
        <f t="shared" si="84"/>
        <v>5.5000000000000002E-5</v>
      </c>
      <c r="O238" s="117">
        <f t="shared" si="79"/>
        <v>6.600000000000001E-4</v>
      </c>
    </row>
    <row r="239" spans="1:16" ht="13" x14ac:dyDescent="0.3">
      <c r="B239" s="72" t="str">
        <f t="shared" si="77"/>
        <v>c</v>
      </c>
      <c r="C239" s="39">
        <f t="shared" ref="C239:N239" si="85">100*(C41*C76*C111*C146)*30</f>
        <v>5.5000000000000002E-5</v>
      </c>
      <c r="D239" s="39">
        <f t="shared" si="85"/>
        <v>5.5000000000000002E-5</v>
      </c>
      <c r="E239" s="39">
        <f t="shared" si="85"/>
        <v>5.5000000000000002E-5</v>
      </c>
      <c r="F239" s="39">
        <f t="shared" si="85"/>
        <v>5.5000000000000002E-5</v>
      </c>
      <c r="G239" s="39">
        <f t="shared" si="85"/>
        <v>5.5000000000000002E-5</v>
      </c>
      <c r="H239" s="39">
        <f t="shared" si="85"/>
        <v>5.5000000000000002E-5</v>
      </c>
      <c r="I239" s="39">
        <f t="shared" si="85"/>
        <v>5.5000000000000002E-5</v>
      </c>
      <c r="J239" s="39">
        <f t="shared" si="85"/>
        <v>5.5000000000000002E-5</v>
      </c>
      <c r="K239" s="39">
        <f t="shared" si="85"/>
        <v>5.5000000000000002E-5</v>
      </c>
      <c r="L239" s="39">
        <f t="shared" si="85"/>
        <v>5.5000000000000002E-5</v>
      </c>
      <c r="M239" s="39">
        <f t="shared" si="85"/>
        <v>5.5000000000000002E-5</v>
      </c>
      <c r="N239" s="39">
        <f t="shared" si="85"/>
        <v>5.5000000000000002E-5</v>
      </c>
      <c r="O239" s="117">
        <f t="shared" si="79"/>
        <v>6.600000000000001E-4</v>
      </c>
    </row>
    <row r="241" spans="1:15" ht="13" x14ac:dyDescent="0.3">
      <c r="B241" s="34" t="s">
        <v>147</v>
      </c>
    </row>
    <row r="242" spans="1:15" ht="13" x14ac:dyDescent="0.3">
      <c r="B242" s="173" t="s">
        <v>148</v>
      </c>
    </row>
    <row r="243" spans="1:15" ht="13" x14ac:dyDescent="0.3">
      <c r="B243" s="173" t="s">
        <v>170</v>
      </c>
    </row>
    <row r="245" spans="1:15" s="56" customFormat="1" ht="15.75" customHeight="1" x14ac:dyDescent="0.35">
      <c r="A245" s="101">
        <v>8</v>
      </c>
      <c r="B245" s="57" t="s">
        <v>149</v>
      </c>
      <c r="C245" s="58"/>
      <c r="D245" s="57"/>
      <c r="E245" s="58"/>
      <c r="L245" s="59"/>
      <c r="M245" s="59"/>
    </row>
    <row r="246" spans="1:15" s="40" customFormat="1" ht="9.75" customHeight="1" x14ac:dyDescent="0.35">
      <c r="B246" s="41"/>
      <c r="C246" s="42"/>
      <c r="D246" s="43"/>
      <c r="E246" s="44"/>
      <c r="L246" s="45"/>
      <c r="M246" s="45"/>
    </row>
    <row r="247" spans="1:15" ht="13" x14ac:dyDescent="0.3">
      <c r="B247" s="34" t="str">
        <f>B230</f>
        <v>Accidents sur 100 mois considérés. Echelle de couleurs:</v>
      </c>
      <c r="C247" s="34"/>
      <c r="D247" s="155" t="str">
        <f>D230</f>
        <v>jusqu'à</v>
      </c>
      <c r="E247" s="156">
        <f t="shared" ref="E247:K247" si="86">E230</f>
        <v>0.1</v>
      </c>
      <c r="F247" s="152"/>
      <c r="G247" s="157" t="str">
        <f t="shared" si="86"/>
        <v>jusqu'à</v>
      </c>
      <c r="H247" s="158">
        <f t="shared" si="86"/>
        <v>1</v>
      </c>
      <c r="I247" s="153"/>
      <c r="J247" s="160" t="str">
        <f t="shared" si="86"/>
        <v>&gt;</v>
      </c>
      <c r="K247" s="159">
        <f t="shared" si="86"/>
        <v>1</v>
      </c>
    </row>
    <row r="248" spans="1:15" ht="13" x14ac:dyDescent="0.3">
      <c r="B248" s="2" t="str">
        <f>B231</f>
        <v>W01 a-z</v>
      </c>
      <c r="C248" s="70" t="str">
        <f>C23</f>
        <v>Jan</v>
      </c>
      <c r="D248" s="70" t="str">
        <f t="shared" ref="D248:N248" si="87">D23</f>
        <v>Fév</v>
      </c>
      <c r="E248" s="70" t="str">
        <f t="shared" si="87"/>
        <v>Mars</v>
      </c>
      <c r="F248" s="70" t="str">
        <f t="shared" si="87"/>
        <v>Avr</v>
      </c>
      <c r="G248" s="70" t="str">
        <f t="shared" si="87"/>
        <v>Mai</v>
      </c>
      <c r="H248" s="70" t="str">
        <f t="shared" si="87"/>
        <v>Juin</v>
      </c>
      <c r="I248" s="70" t="str">
        <f t="shared" si="87"/>
        <v>Juil</v>
      </c>
      <c r="J248" s="70" t="str">
        <f t="shared" si="87"/>
        <v>Août</v>
      </c>
      <c r="K248" s="70" t="str">
        <f t="shared" si="87"/>
        <v>Sept</v>
      </c>
      <c r="L248" s="70" t="str">
        <f t="shared" si="87"/>
        <v>Oct</v>
      </c>
      <c r="M248" s="70" t="str">
        <f t="shared" si="87"/>
        <v>Nov</v>
      </c>
      <c r="N248" s="70" t="str">
        <f t="shared" si="87"/>
        <v>Déc</v>
      </c>
      <c r="O248" s="97" t="s">
        <v>171</v>
      </c>
    </row>
    <row r="249" spans="1:15" ht="13" x14ac:dyDescent="0.3">
      <c r="B249" s="71" t="str">
        <f>B232</f>
        <v xml:space="preserve">Promeneurs </v>
      </c>
      <c r="C249" s="39">
        <f t="shared" ref="C249:N249" si="88">100*(C34*C69*C104*C139)*30*$D195</f>
        <v>5.5000000000000002E-5</v>
      </c>
      <c r="D249" s="39">
        <f t="shared" si="88"/>
        <v>5.5000000000000002E-5</v>
      </c>
      <c r="E249" s="39">
        <f t="shared" si="88"/>
        <v>5.5000000000000002E-5</v>
      </c>
      <c r="F249" s="39">
        <f t="shared" si="88"/>
        <v>5.5000000000000002E-5</v>
      </c>
      <c r="G249" s="39">
        <f t="shared" si="88"/>
        <v>5.5000000000000002E-5</v>
      </c>
      <c r="H249" s="39">
        <f t="shared" si="88"/>
        <v>5.5000000000000002E-5</v>
      </c>
      <c r="I249" s="39">
        <f t="shared" si="88"/>
        <v>5.5000000000000002E-5</v>
      </c>
      <c r="J249" s="39">
        <f t="shared" si="88"/>
        <v>5.5000000000000002E-5</v>
      </c>
      <c r="K249" s="39">
        <f t="shared" si="88"/>
        <v>5.5000000000000002E-5</v>
      </c>
      <c r="L249" s="39">
        <f t="shared" si="88"/>
        <v>5.5000000000000002E-5</v>
      </c>
      <c r="M249" s="39">
        <f t="shared" si="88"/>
        <v>5.5000000000000002E-5</v>
      </c>
      <c r="N249" s="39">
        <f t="shared" si="88"/>
        <v>5.5000000000000002E-5</v>
      </c>
      <c r="O249" s="118">
        <f>SUM(C249:N249)</f>
        <v>6.600000000000001E-4</v>
      </c>
    </row>
    <row r="250" spans="1:15" ht="13" x14ac:dyDescent="0.3">
      <c r="B250" s="71" t="str">
        <f t="shared" ref="B250:B256" si="89">B233</f>
        <v xml:space="preserve">Pêcheurs </v>
      </c>
      <c r="C250" s="39">
        <f t="shared" ref="C250:N250" si="90">100*(C35*C70*C105*C140)*30*$E195</f>
        <v>5.5000000000000002E-5</v>
      </c>
      <c r="D250" s="39">
        <f t="shared" si="90"/>
        <v>5.5000000000000002E-5</v>
      </c>
      <c r="E250" s="39">
        <f t="shared" si="90"/>
        <v>5.5000000000000002E-5</v>
      </c>
      <c r="F250" s="39">
        <f t="shared" si="90"/>
        <v>5.5000000000000002E-5</v>
      </c>
      <c r="G250" s="39">
        <f t="shared" si="90"/>
        <v>5.5000000000000002E-5</v>
      </c>
      <c r="H250" s="39">
        <f t="shared" si="90"/>
        <v>5.5000000000000002E-5</v>
      </c>
      <c r="I250" s="39">
        <f t="shared" si="90"/>
        <v>5.5000000000000002E-5</v>
      </c>
      <c r="J250" s="39">
        <f t="shared" si="90"/>
        <v>5.5000000000000002E-5</v>
      </c>
      <c r="K250" s="39">
        <f t="shared" si="90"/>
        <v>5.5000000000000002E-5</v>
      </c>
      <c r="L250" s="39">
        <f t="shared" si="90"/>
        <v>5.5000000000000002E-5</v>
      </c>
      <c r="M250" s="39">
        <f t="shared" si="90"/>
        <v>5.5000000000000002E-5</v>
      </c>
      <c r="N250" s="39">
        <f t="shared" si="90"/>
        <v>5.5000000000000002E-5</v>
      </c>
      <c r="O250" s="118">
        <f t="shared" ref="O250:O256" si="91">SUM(C250:N250)</f>
        <v>6.600000000000001E-4</v>
      </c>
    </row>
    <row r="251" spans="1:15" ht="13" x14ac:dyDescent="0.3">
      <c r="B251" s="71" t="str">
        <f t="shared" si="89"/>
        <v xml:space="preserve">Baigneurs </v>
      </c>
      <c r="C251" s="39">
        <f t="shared" ref="C251:N251" si="92">100*(C36*C71*C106*C141)*30*$F195</f>
        <v>1.6500000000000001E-5</v>
      </c>
      <c r="D251" s="39">
        <f t="shared" si="92"/>
        <v>1.6500000000000001E-5</v>
      </c>
      <c r="E251" s="39">
        <f t="shared" si="92"/>
        <v>1.6500000000000001E-5</v>
      </c>
      <c r="F251" s="39">
        <f t="shared" si="92"/>
        <v>1.6500000000000001E-5</v>
      </c>
      <c r="G251" s="172">
        <f>100*(G36*G71*G106*G141)*30*$F195</f>
        <v>0.03</v>
      </c>
      <c r="H251" s="172">
        <f t="shared" si="92"/>
        <v>9.0000000000000011E-2</v>
      </c>
      <c r="I251" s="172">
        <f t="shared" si="92"/>
        <v>0.40499999999999997</v>
      </c>
      <c r="J251" s="172">
        <f t="shared" si="92"/>
        <v>0.40499999999999997</v>
      </c>
      <c r="K251" s="172">
        <f t="shared" si="92"/>
        <v>9.0000000000000011E-2</v>
      </c>
      <c r="L251" s="172">
        <f t="shared" si="92"/>
        <v>0.03</v>
      </c>
      <c r="M251" s="39">
        <f t="shared" si="92"/>
        <v>1.6500000000000001E-5</v>
      </c>
      <c r="N251" s="39">
        <f t="shared" si="92"/>
        <v>1.6500000000000001E-5</v>
      </c>
      <c r="O251" s="118">
        <f t="shared" si="91"/>
        <v>1.0500990000000003</v>
      </c>
    </row>
    <row r="252" spans="1:15" ht="13" x14ac:dyDescent="0.3">
      <c r="B252" s="71" t="str">
        <f t="shared" si="89"/>
        <v>Canyonistes</v>
      </c>
      <c r="C252" s="39">
        <f t="shared" ref="C252:N252" si="93">100*(C37*C72*C107*C142)*30*$G195</f>
        <v>5.5000000000000002E-5</v>
      </c>
      <c r="D252" s="39">
        <f t="shared" si="93"/>
        <v>5.5000000000000002E-5</v>
      </c>
      <c r="E252" s="39">
        <f t="shared" si="93"/>
        <v>5.5000000000000002E-5</v>
      </c>
      <c r="F252" s="39">
        <f t="shared" si="93"/>
        <v>5.5000000000000002E-5</v>
      </c>
      <c r="G252" s="39">
        <f t="shared" si="93"/>
        <v>5.5000000000000002E-5</v>
      </c>
      <c r="H252" s="39">
        <f t="shared" si="93"/>
        <v>5.5000000000000002E-5</v>
      </c>
      <c r="I252" s="39">
        <f t="shared" si="93"/>
        <v>5.5000000000000002E-5</v>
      </c>
      <c r="J252" s="39">
        <f t="shared" si="93"/>
        <v>5.5000000000000002E-5</v>
      </c>
      <c r="K252" s="39">
        <f t="shared" si="93"/>
        <v>5.5000000000000002E-5</v>
      </c>
      <c r="L252" s="39">
        <f t="shared" si="93"/>
        <v>5.5000000000000002E-5</v>
      </c>
      <c r="M252" s="39">
        <f t="shared" si="93"/>
        <v>5.5000000000000002E-5</v>
      </c>
      <c r="N252" s="39">
        <f t="shared" si="93"/>
        <v>5.5000000000000002E-5</v>
      </c>
      <c r="O252" s="118">
        <f t="shared" si="91"/>
        <v>6.600000000000001E-4</v>
      </c>
    </row>
    <row r="253" spans="1:15" ht="13" x14ac:dyDescent="0.3">
      <c r="B253" s="71" t="str">
        <f t="shared" si="89"/>
        <v>Rafters</v>
      </c>
      <c r="C253" s="39">
        <f t="shared" ref="C253:N253" si="94">100*(C38*C73*C108*C143)*30*$H195</f>
        <v>5.5000000000000002E-5</v>
      </c>
      <c r="D253" s="39">
        <f t="shared" si="94"/>
        <v>5.5000000000000002E-5</v>
      </c>
      <c r="E253" s="39">
        <f t="shared" si="94"/>
        <v>5.5000000000000002E-5</v>
      </c>
      <c r="F253" s="39">
        <f t="shared" si="94"/>
        <v>5.5000000000000002E-5</v>
      </c>
      <c r="G253" s="39">
        <f t="shared" si="94"/>
        <v>5.5000000000000002E-5</v>
      </c>
      <c r="H253" s="39">
        <f t="shared" si="94"/>
        <v>5.5000000000000002E-5</v>
      </c>
      <c r="I253" s="39">
        <f t="shared" si="94"/>
        <v>5.5000000000000002E-5</v>
      </c>
      <c r="J253" s="39">
        <f t="shared" si="94"/>
        <v>5.5000000000000002E-5</v>
      </c>
      <c r="K253" s="39">
        <f t="shared" si="94"/>
        <v>5.5000000000000002E-5</v>
      </c>
      <c r="L253" s="39">
        <f t="shared" si="94"/>
        <v>5.5000000000000002E-5</v>
      </c>
      <c r="M253" s="39">
        <f t="shared" si="94"/>
        <v>5.5000000000000002E-5</v>
      </c>
      <c r="N253" s="39">
        <f t="shared" si="94"/>
        <v>5.5000000000000002E-5</v>
      </c>
      <c r="O253" s="118">
        <f t="shared" si="91"/>
        <v>6.600000000000001E-4</v>
      </c>
    </row>
    <row r="254" spans="1:15" ht="13" x14ac:dyDescent="0.3">
      <c r="B254" s="71" t="str">
        <f t="shared" si="89"/>
        <v>a</v>
      </c>
      <c r="C254" s="39">
        <f t="shared" ref="C254:N254" si="95">100*(C39*C74*C109*C144)*30*$I195</f>
        <v>5.5000000000000002E-5</v>
      </c>
      <c r="D254" s="39">
        <f t="shared" si="95"/>
        <v>5.5000000000000002E-5</v>
      </c>
      <c r="E254" s="39">
        <f t="shared" si="95"/>
        <v>5.5000000000000002E-5</v>
      </c>
      <c r="F254" s="39">
        <f t="shared" si="95"/>
        <v>5.5000000000000002E-5</v>
      </c>
      <c r="G254" s="39">
        <f t="shared" si="95"/>
        <v>5.5000000000000002E-5</v>
      </c>
      <c r="H254" s="39">
        <f t="shared" si="95"/>
        <v>5.5000000000000002E-5</v>
      </c>
      <c r="I254" s="39">
        <f t="shared" si="95"/>
        <v>5.5000000000000002E-5</v>
      </c>
      <c r="J254" s="39">
        <f t="shared" si="95"/>
        <v>5.5000000000000002E-5</v>
      </c>
      <c r="K254" s="39">
        <f t="shared" si="95"/>
        <v>5.5000000000000002E-5</v>
      </c>
      <c r="L254" s="39">
        <f t="shared" si="95"/>
        <v>5.5000000000000002E-5</v>
      </c>
      <c r="M254" s="39">
        <f t="shared" si="95"/>
        <v>5.5000000000000002E-5</v>
      </c>
      <c r="N254" s="39">
        <f t="shared" si="95"/>
        <v>5.5000000000000002E-5</v>
      </c>
      <c r="O254" s="118">
        <f t="shared" si="91"/>
        <v>6.600000000000001E-4</v>
      </c>
    </row>
    <row r="255" spans="1:15" ht="13" x14ac:dyDescent="0.3">
      <c r="B255" s="71" t="str">
        <f t="shared" si="89"/>
        <v>b</v>
      </c>
      <c r="C255" s="39">
        <f t="shared" ref="C255:N255" si="96">100*(C40*C75*C110*C145)*30*$J195</f>
        <v>5.5000000000000002E-5</v>
      </c>
      <c r="D255" s="39">
        <f t="shared" si="96"/>
        <v>5.5000000000000002E-5</v>
      </c>
      <c r="E255" s="39">
        <f t="shared" si="96"/>
        <v>5.5000000000000002E-5</v>
      </c>
      <c r="F255" s="39">
        <f t="shared" si="96"/>
        <v>5.5000000000000002E-5</v>
      </c>
      <c r="G255" s="39">
        <f t="shared" si="96"/>
        <v>5.5000000000000002E-5</v>
      </c>
      <c r="H255" s="39">
        <f t="shared" si="96"/>
        <v>5.5000000000000002E-5</v>
      </c>
      <c r="I255" s="39">
        <f t="shared" si="96"/>
        <v>5.5000000000000002E-5</v>
      </c>
      <c r="J255" s="39">
        <f t="shared" si="96"/>
        <v>5.5000000000000002E-5</v>
      </c>
      <c r="K255" s="39">
        <f t="shared" si="96"/>
        <v>5.5000000000000002E-5</v>
      </c>
      <c r="L255" s="39">
        <f t="shared" si="96"/>
        <v>5.5000000000000002E-5</v>
      </c>
      <c r="M255" s="39">
        <f t="shared" si="96"/>
        <v>5.5000000000000002E-5</v>
      </c>
      <c r="N255" s="39">
        <f t="shared" si="96"/>
        <v>5.5000000000000002E-5</v>
      </c>
      <c r="O255" s="118">
        <f t="shared" si="91"/>
        <v>6.600000000000001E-4</v>
      </c>
    </row>
    <row r="256" spans="1:15" ht="13" x14ac:dyDescent="0.3">
      <c r="B256" s="71" t="str">
        <f t="shared" si="89"/>
        <v>c</v>
      </c>
      <c r="C256" s="39">
        <f t="shared" ref="C256:N256" si="97">100*(C41*C76*C111*C146)*30*$K195</f>
        <v>5.5000000000000002E-5</v>
      </c>
      <c r="D256" s="39">
        <f t="shared" si="97"/>
        <v>5.5000000000000002E-5</v>
      </c>
      <c r="E256" s="39">
        <f t="shared" si="97"/>
        <v>5.5000000000000002E-5</v>
      </c>
      <c r="F256" s="39">
        <f t="shared" si="97"/>
        <v>5.5000000000000002E-5</v>
      </c>
      <c r="G256" s="39">
        <f t="shared" si="97"/>
        <v>5.5000000000000002E-5</v>
      </c>
      <c r="H256" s="39">
        <f t="shared" si="97"/>
        <v>5.5000000000000002E-5</v>
      </c>
      <c r="I256" s="39">
        <f t="shared" si="97"/>
        <v>5.5000000000000002E-5</v>
      </c>
      <c r="J256" s="39">
        <f t="shared" si="97"/>
        <v>5.5000000000000002E-5</v>
      </c>
      <c r="K256" s="39">
        <f t="shared" si="97"/>
        <v>5.5000000000000002E-5</v>
      </c>
      <c r="L256" s="39">
        <f t="shared" si="97"/>
        <v>5.5000000000000002E-5</v>
      </c>
      <c r="M256" s="39">
        <f t="shared" si="97"/>
        <v>5.5000000000000002E-5</v>
      </c>
      <c r="N256" s="39">
        <f t="shared" si="97"/>
        <v>5.5000000000000002E-5</v>
      </c>
      <c r="O256" s="118">
        <f t="shared" si="91"/>
        <v>6.600000000000001E-4</v>
      </c>
    </row>
    <row r="258" spans="1:15" ht="13" x14ac:dyDescent="0.3">
      <c r="B258" s="34" t="s">
        <v>150</v>
      </c>
    </row>
    <row r="259" spans="1:15" ht="13" x14ac:dyDescent="0.3">
      <c r="B259" s="32" t="s">
        <v>151</v>
      </c>
    </row>
    <row r="260" spans="1:15" ht="13" x14ac:dyDescent="0.3">
      <c r="B260" s="32" t="s">
        <v>169</v>
      </c>
    </row>
    <row r="262" spans="1:15" s="56" customFormat="1" ht="15.75" customHeight="1" thickBot="1" x14ac:dyDescent="0.4">
      <c r="A262" s="101">
        <v>9</v>
      </c>
      <c r="B262" s="57" t="s">
        <v>152</v>
      </c>
      <c r="C262" s="58"/>
      <c r="D262" s="57"/>
      <c r="E262" s="58"/>
      <c r="L262" s="59"/>
      <c r="M262" s="59"/>
    </row>
    <row r="263" spans="1:15" ht="87.75" customHeight="1" thickBot="1" x14ac:dyDescent="0.3">
      <c r="B263" s="179" t="s">
        <v>172</v>
      </c>
      <c r="C263" s="180"/>
      <c r="D263" s="180"/>
      <c r="E263" s="180"/>
      <c r="F263" s="180"/>
      <c r="G263" s="180"/>
      <c r="H263" s="180"/>
      <c r="I263" s="180"/>
      <c r="J263" s="180"/>
      <c r="K263" s="180"/>
      <c r="L263" s="180"/>
      <c r="M263" s="180"/>
      <c r="N263" s="180"/>
      <c r="O263" s="181"/>
    </row>
    <row r="264" spans="1:15" ht="13" thickBot="1" x14ac:dyDescent="0.3"/>
    <row r="265" spans="1:15" ht="15.75" customHeight="1" thickBot="1" x14ac:dyDescent="0.3">
      <c r="B265" s="179" t="s">
        <v>153</v>
      </c>
      <c r="C265" s="180"/>
      <c r="D265" s="180"/>
      <c r="E265" s="180"/>
      <c r="F265" s="180"/>
      <c r="G265" s="180"/>
      <c r="H265" s="180"/>
      <c r="I265" s="180"/>
      <c r="J265" s="180"/>
      <c r="K265" s="180"/>
      <c r="L265" s="180"/>
      <c r="M265" s="180"/>
      <c r="N265" s="180"/>
      <c r="O265" s="181"/>
    </row>
    <row r="266" spans="1:15" ht="13" thickBot="1" x14ac:dyDescent="0.3"/>
    <row r="267" spans="1:15" ht="13.5" thickBot="1" x14ac:dyDescent="0.3">
      <c r="B267" s="179" t="s">
        <v>57</v>
      </c>
      <c r="C267" s="180"/>
      <c r="D267" s="180"/>
      <c r="E267" s="180"/>
      <c r="F267" s="180"/>
      <c r="G267" s="180"/>
      <c r="H267" s="180"/>
      <c r="I267" s="180"/>
      <c r="J267" s="180"/>
      <c r="K267" s="180"/>
      <c r="L267" s="180"/>
      <c r="M267" s="180"/>
      <c r="N267" s="180"/>
      <c r="O267" s="181"/>
    </row>
  </sheetData>
  <sheetProtection password="E820" sheet="1" objects="1" scenarios="1"/>
  <mergeCells count="5">
    <mergeCell ref="B3:N3"/>
    <mergeCell ref="B263:O263"/>
    <mergeCell ref="B265:O265"/>
    <mergeCell ref="B267:O267"/>
    <mergeCell ref="B4:N4"/>
  </mergeCells>
  <phoneticPr fontId="35" type="noConversion"/>
  <conditionalFormatting sqref="C219:N226">
    <cfRule type="cellIs" dxfId="12" priority="1" stopIfTrue="1" operator="equal">
      <formula>"E"</formula>
    </cfRule>
    <cfRule type="cellIs" dxfId="11" priority="2" stopIfTrue="1" operator="lessThan">
      <formula>"E"</formula>
    </cfRule>
  </conditionalFormatting>
  <conditionalFormatting sqref="C59:N66 D172:K177 C94:N101 C24:N31 C129:N136">
    <cfRule type="cellIs" dxfId="10" priority="3" stopIfTrue="1" operator="notBetween">
      <formula>1</formula>
      <formula>5</formula>
    </cfRule>
    <cfRule type="cellIs" dxfId="9" priority="4" stopIfTrue="1" operator="equal">
      <formula>1</formula>
    </cfRule>
    <cfRule type="cellIs" dxfId="8" priority="5" stopIfTrue="1" operator="greaterThan">
      <formula>1</formula>
    </cfRule>
  </conditionalFormatting>
  <conditionalFormatting sqref="D194:J194 D186:J186 D170:J170">
    <cfRule type="cellIs" dxfId="7" priority="6" stopIfTrue="1" operator="equal">
      <formula>1</formula>
    </cfRule>
    <cfRule type="cellIs" dxfId="6" priority="7" stopIfTrue="1" operator="notEqual">
      <formula>1</formula>
    </cfRule>
  </conditionalFormatting>
  <conditionalFormatting sqref="D164:K169">
    <cfRule type="cellIs" dxfId="5" priority="8" stopIfTrue="1" operator="notBetween">
      <formula>1</formula>
      <formula>3</formula>
    </cfRule>
    <cfRule type="cellIs" dxfId="4" priority="9" stopIfTrue="1" operator="equal">
      <formula>1</formula>
    </cfRule>
    <cfRule type="cellIs" dxfId="3" priority="10" stopIfTrue="1" operator="greaterThan">
      <formula>1</formula>
    </cfRule>
  </conditionalFormatting>
  <conditionalFormatting sqref="C232:N239 C249:N256">
    <cfRule type="cellIs" dxfId="2" priority="11" stopIfTrue="1" operator="lessThan">
      <formula>$E$230</formula>
    </cfRule>
    <cfRule type="cellIs" dxfId="1" priority="12" stopIfTrue="1" operator="between">
      <formula>$E$230</formula>
      <formula>$H$230</formula>
    </cfRule>
    <cfRule type="cellIs" dxfId="0" priority="13" stopIfTrue="1" operator="greaterThan">
      <formula>$H$230</formula>
    </cfRule>
  </conditionalFormatting>
  <pageMargins left="0.78740157499999996" right="0.78740157499999996" top="0.984251969" bottom="0.984251969" header="0.5" footer="0.5"/>
  <pageSetup paperSize="9" scale="51" fitToHeight="2" orientation="portrait" horizontalDpi="1200" verticalDpi="1200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5" x14ac:dyDescent="0.25"/>
  <cols>
    <col min="1" max="256" width="8.7265625" customWidth="1"/>
  </cols>
  <sheetData/>
  <phoneticPr fontId="35" type="noConversion"/>
  <pageMargins left="0.78740157499999996" right="0.78740157499999996" top="0.984251969" bottom="0.984251969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5" x14ac:dyDescent="0.25"/>
  <cols>
    <col min="1" max="256" width="8.7265625" customWidth="1"/>
  </cols>
  <sheetData/>
  <phoneticPr fontId="35" type="noConversion"/>
  <pageMargins left="0.78740157499999996" right="0.78740157499999996" top="0.984251969" bottom="0.984251969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3</vt:i4>
      </vt:variant>
    </vt:vector>
  </HeadingPairs>
  <TitlesOfParts>
    <vt:vector size="6" baseType="lpstr">
      <vt:lpstr>Foglio1</vt:lpstr>
      <vt:lpstr>Foglio2</vt:lpstr>
      <vt:lpstr>Foglio3</vt:lpstr>
      <vt:lpstr>Foglio1!Druckbereich</vt:lpstr>
      <vt:lpstr>Foglio1!OLE_LINK17</vt:lpstr>
      <vt:lpstr>Foglio1!OLE_LINK34</vt:lpstr>
    </vt:vector>
  </TitlesOfParts>
  <Company>OFIMA SA Locarno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Hilfsmittel Risikobeurteilung Schwallwasser</dc:title>
  <dc:creator>Samuele Szpiro</dc:creator>
  <cp:lastModifiedBy>Andreas Stettler</cp:lastModifiedBy>
  <cp:lastPrinted>2005-01-31T10:24:20Z</cp:lastPrinted>
  <dcterms:created xsi:type="dcterms:W3CDTF">2004-02-03T15:49:32Z</dcterms:created>
  <dcterms:modified xsi:type="dcterms:W3CDTF">2024-04-10T09:31:57Z</dcterms:modified>
</cp:coreProperties>
</file>